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7970" windowHeight="5955" activeTab="0"/>
  </bookViews>
  <sheets>
    <sheet name="Титул" sheetId="1" r:id="rId1"/>
    <sheet name="Форма 1+" sheetId="2" r:id="rId2"/>
    <sheet name="Форма 2+" sheetId="3" r:id="rId3"/>
    <sheet name="форма3" sheetId="4" r:id="rId4"/>
    <sheet name="Форма 4+" sheetId="5" r:id="rId5"/>
    <sheet name="форма5" sheetId="6" r:id="rId6"/>
    <sheet name="форма6" sheetId="7" r:id="rId7"/>
    <sheet name="форма7" sheetId="8" r:id="rId8"/>
  </sheets>
  <definedNames>
    <definedName name="_xlnm.Print_Area" localSheetId="0">'Титул'!$A$1:$N$23</definedName>
    <definedName name="_xlnm.Print_Area" localSheetId="1">'Форма 1+'!$A$1:$U$66</definedName>
    <definedName name="_xlnm.Print_Area" localSheetId="2">'Форма 2+'!$A$1:$H$74</definedName>
  </definedNames>
  <calcPr fullCalcOnLoad="1"/>
</workbook>
</file>

<file path=xl/sharedStrings.xml><?xml version="1.0" encoding="utf-8"?>
<sst xmlns="http://schemas.openxmlformats.org/spreadsheetml/2006/main" count="1070" uniqueCount="466">
  <si>
    <t>Участие досуговых учреждений в мероприятиях, в том числе республиканских, всероссийских, и международных фестивалях, конкурсах в области культуры и искусства.</t>
  </si>
  <si>
    <t>Организация и проведение  мероприятий</t>
  </si>
  <si>
    <t>Организация и проведение ежегодно не менее 370 мероприятий: праздников, фестивалей, торжественных мероприятий, народных гуляний, смотров, конкурсов, выставок, мастер-классов  путем выполнения муниципального задания культурно-досуговых учреждений</t>
  </si>
  <si>
    <t>Внедрение в учреждениях культуры системы ежегодного мониторинга удовлетворенности потребителей качеством предоставляемых услуг.</t>
  </si>
  <si>
    <t>Обновление и модернизация материально-технической базы учреждений, приобретение специального оборудования (при условии финансирования)</t>
  </si>
  <si>
    <t>Выполнение обязательств по уплате  налога на имущество организаций, земельного налога.</t>
  </si>
  <si>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</si>
  <si>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</si>
  <si>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</si>
  <si>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</si>
  <si>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</si>
  <si>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</si>
  <si>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</si>
  <si>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</si>
  <si>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</si>
  <si>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03</t>
  </si>
  <si>
    <t>1</t>
  </si>
  <si>
    <t>938</t>
  </si>
  <si>
    <t>тыс. руб.</t>
  </si>
  <si>
    <t>2</t>
  </si>
  <si>
    <t>Форма 4.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</si>
  <si>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</si>
  <si>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</si>
  <si>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</si>
  <si>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</si>
  <si>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</si>
  <si>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</si>
  <si>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</si>
  <si>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</si>
  <si>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</si>
  <si>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</si>
  <si>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</si>
  <si>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</si>
  <si>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</si>
  <si>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</si>
  <si>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</si>
  <si>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Управление культуры, спорта и молодежной политики Администрации города Вокткинска</t>
  </si>
  <si>
    <t>Управление культуры, спорта и молодежной политики Администрации города Воткинска</t>
  </si>
  <si>
    <t>08</t>
  </si>
  <si>
    <t>01</t>
  </si>
  <si>
    <t>04</t>
  </si>
  <si>
    <t>Организация и проведение массовых городских и культурно-досуговых мероприятий</t>
  </si>
  <si>
    <t>02</t>
  </si>
  <si>
    <t>5</t>
  </si>
  <si>
    <t>Форма 1</t>
  </si>
  <si>
    <t>И</t>
  </si>
  <si>
    <t>Кассовые расходы, %</t>
  </si>
  <si>
    <t>Кассовое исполнение на конец отчетного периода</t>
  </si>
  <si>
    <t>Наименование муниципальной программы, подпрограммы</t>
  </si>
  <si>
    <t>Источник финансирования</t>
  </si>
  <si>
    <t>Развитие культуры</t>
  </si>
  <si>
    <t>в том числе: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</si>
  <si>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</si>
  <si>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</si>
  <si>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</si>
  <si>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приносящая доход деятельность</t>
  </si>
  <si>
    <t>Форма 2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</si>
  <si>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</si>
  <si>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</si>
  <si>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</si>
  <si>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</si>
  <si>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Комплектование библиотечных фондов</t>
  </si>
  <si>
    <t>субсидии из бюджета Российской Федерации</t>
  </si>
  <si>
    <t>Количество посещений</t>
  </si>
  <si>
    <t>единиц</t>
  </si>
  <si>
    <t>Количество документов</t>
  </si>
  <si>
    <t xml:space="preserve">единиц </t>
  </si>
  <si>
    <t>Количество клубных формирований</t>
  </si>
  <si>
    <t>0350160030</t>
  </si>
  <si>
    <t>муз</t>
  </si>
  <si>
    <t>сад</t>
  </si>
  <si>
    <t>кир</t>
  </si>
  <si>
    <t>окт</t>
  </si>
  <si>
    <t>Юбил</t>
  </si>
  <si>
    <t>737 форма</t>
  </si>
  <si>
    <t>Управление культуры, спорта и молодежной политики</t>
  </si>
  <si>
    <t>Развитие туризма</t>
  </si>
  <si>
    <t>4</t>
  </si>
  <si>
    <t>всего</t>
  </si>
  <si>
    <t>Формирование, учет, изучение, обеспечение физического сохранения и безопасности музейных предметов, музейных коллекций</t>
  </si>
  <si>
    <t>Организация деятельности клубных формирований и формирований самодеятельного народного творчества</t>
  </si>
  <si>
    <t>прочие дотации из бюджета Удмуртской Республики</t>
  </si>
  <si>
    <t>налог ????</t>
  </si>
  <si>
    <t>не сделала!!!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</si>
  <si>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</si>
  <si>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</si>
  <si>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</si>
  <si>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</si>
  <si>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>План на отчетный год (сводная бюджетная роспись, план на 1 января отчетного года)</t>
  </si>
  <si>
    <t>План на отчетный период (сводная бюджетная роспись на отчетную дату)</t>
  </si>
  <si>
    <t>Библиографическая обработка документов и создание каталогов</t>
  </si>
  <si>
    <t>Количество пользователей</t>
  </si>
  <si>
    <t>человек</t>
  </si>
  <si>
    <t>Форма 3</t>
  </si>
  <si>
    <t>Наименование подпрограммы, основного мероприятия, мероприятия</t>
  </si>
  <si>
    <t>Ответственный исполнитель, соисполнители подпрограммы,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</si>
  <si>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</si>
  <si>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</si>
  <si>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</si>
  <si>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</si>
  <si>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Мп</t>
  </si>
  <si>
    <t xml:space="preserve"> Библиотечное , библиографическое и информационное обслуживание пользователей библиотеки </t>
  </si>
  <si>
    <t>Управление культуры, спорта и молодежной политики, учреждения досугового типа</t>
  </si>
  <si>
    <t>Управление культуры, спорта и молодежной политики,  учреждения досугового типа</t>
  </si>
  <si>
    <t xml:space="preserve"> Управление культуры, спорта и молодежной политики, учреждения досугового типа</t>
  </si>
  <si>
    <t>Управление культуры, спорта и молодежной политики,  МАУ «Музей истории и культуры»</t>
  </si>
  <si>
    <t xml:space="preserve"> - в стационарных условиях;</t>
  </si>
  <si>
    <t xml:space="preserve">- вне стационарных условиях; </t>
  </si>
  <si>
    <t xml:space="preserve">- в стационарных условиях;   </t>
  </si>
  <si>
    <t xml:space="preserve">- вне стационарных условиях;  </t>
  </si>
  <si>
    <t xml:space="preserve">- удаленно, через сеть «Интернет». </t>
  </si>
  <si>
    <t>Подпрограмма «Сохранение, использование и популяризация объектов культурного наследия»</t>
  </si>
  <si>
    <t>Учет объектов культурного наследия, направление сведений об объектах культурного наследия в единый государственный реестр объектов культурного наследия.</t>
  </si>
  <si>
    <t>Управление культуры, спорта и молодежной политики, Управление муниципального имущества и земельных ресурсов, Управление архитектуры</t>
  </si>
  <si>
    <t>Управление ЖКХ Администрации г. Воткинска</t>
  </si>
  <si>
    <t>Улучшение состояния объектов культурного наследия, находящихся в муниципальной собственности</t>
  </si>
  <si>
    <t>Управление культуры, спорта и молодежной политики, МКУ «ЦБУКСМП»</t>
  </si>
  <si>
    <t>Налог уплачивается своевременно</t>
  </si>
  <si>
    <t>Организация работ по повышению эффективности деятельности муниципальных учреждений культуры, в том числе контроль за выполнением муниципального задания и эффективного использованию бюджетных средств.</t>
  </si>
  <si>
    <t>Количество поступлений документов  подлежащих учету и формированию фонда не менее 1 500 в год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</si>
  <si>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</si>
  <si>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</si>
  <si>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</si>
  <si>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</si>
  <si>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Обоснование отклонений значений целевого показателя (индикатора) на конец отчетного периода</t>
  </si>
  <si>
    <t>процент</t>
  </si>
  <si>
    <t>Обновление книжного фонда (от годовой книговыдачи)</t>
  </si>
  <si>
    <t>Число книговыдач</t>
  </si>
  <si>
    <t>пользователь</t>
  </si>
  <si>
    <t>Уровень фактической обеспеченности библиотеками в МО «Город Воткинск» от нормативной потребности</t>
  </si>
  <si>
    <t>Уровень фактической обеспеченности клубами и учреждениями клубного типа от нормативной потребности</t>
  </si>
  <si>
    <t>Уровень фактической обеспеченности парками культуры и отдыха от нормативной потребности</t>
  </si>
  <si>
    <t>Значения показателей (индикаторов) в рамках реализации Муниципальной программы указаны в Форме 5.</t>
  </si>
  <si>
    <t xml:space="preserve">Форма 6.                                       </t>
  </si>
  <si>
    <t>Вид правового акта</t>
  </si>
  <si>
    <t>Дата принятия</t>
  </si>
  <si>
    <t>Номер</t>
  </si>
  <si>
    <t>Суть изменений (краткое изложение)</t>
  </si>
  <si>
    <t>Количество записей в электронном каталоге</t>
  </si>
  <si>
    <t>Формирование, учет, изучение, обеспечение физического сохранения  и безопасности фондов библиотеки.</t>
  </si>
  <si>
    <r>
      <t xml:space="preserve">                                 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>УТВЕРЖДАЮ:
        Зам. Главы Администрации 
           по социальным вопросам 
 __________ Ж.А. Александрова</t>
    </r>
    <r>
      <rPr>
        <sz val="12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
</t>
    </r>
  </si>
  <si>
    <t>Показ кинофильмов</t>
  </si>
  <si>
    <t>Организация и проведение культурно-массовых мероприятий</t>
  </si>
  <si>
    <t>Соотношение средней заработной платы работников учреждений культуры города Воткинска к средней заработной плате работников учреждений культуры в Удмуртской Республики</t>
  </si>
  <si>
    <t xml:space="preserve">Уровень удовлетворенности жителей муниципального образования «Город Воткинск» качеством предоставления услуг в сфере культуры  </t>
  </si>
  <si>
    <r>
      <t>Доля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Times New Roman"/>
        <family val="1"/>
      </rPr>
      <t>объектов культурного наследия, находящихся в муниципальной собственности и требующих консервации или реставрации в общем количестве объектов культурного наследия, находящихся в муниципальной собственности.</t>
    </r>
  </si>
  <si>
    <t>Организация  и проведение  городских культурно-массовых мероприятий</t>
  </si>
  <si>
    <t>Организация и проведение городских культурно - досуговых мероприятий, согласно утвержденному плану мероприятий</t>
  </si>
  <si>
    <t>Прирост количества посещений общедоступных (публичных) библиотек (по отношению к базовому значению на 1 января 2018 года)</t>
  </si>
  <si>
    <t>Количество участников клубных формирований (тыс.чел)</t>
  </si>
  <si>
    <t>Увеличение посещаемости организаций культуры (по отношению к базовому значению на 1 января 2018 года)</t>
  </si>
  <si>
    <t>Количество выставочных проектов</t>
  </si>
  <si>
    <t>Количество посещений музеев (по билетам), тысяч человек</t>
  </si>
  <si>
    <t xml:space="preserve">Подпрограмма «Создание условий для реализации программы 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</si>
  <si>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</t>
  </si>
  <si>
    <t xml:space="preserve">        </t>
  </si>
  <si>
    <t>Обеспечение деятельности муниципальных библиотек</t>
  </si>
  <si>
    <t xml:space="preserve">В стационарных условиях;   </t>
  </si>
  <si>
    <t>Вне стационара;                                  Через четь интернет;</t>
  </si>
  <si>
    <t>Отклонений нет</t>
  </si>
  <si>
    <t>Обеспечение обновляемости библиотечных фондов не менее 3 % от годовой книговыдачи (при условии финансирования)</t>
  </si>
  <si>
    <t>Мероприятия, связанные с обновлением и модернизацией материально-технической базы МБУ «ЦБС», приобретением специального оборудования.</t>
  </si>
  <si>
    <t>Управление культуры, спорта и молодежной политики, МБУ «ЦБС»</t>
  </si>
  <si>
    <t>Создание модельных муниципальных библиотек в рамках реализации регионального проекта «Обеспечение качественно нового уровня развития инфраструктуры культуры» «Культурная среда»</t>
  </si>
  <si>
    <t>Создание не менее 2  модельных муниципальных библиотек позволит улучшить качество библиотечного обслуживания, получить доступ к современным универсальным информационным ресурсам</t>
  </si>
  <si>
    <t>Подпрограмма «Развитие библиотечного дела»</t>
  </si>
  <si>
    <t>Развитие музейного дела</t>
  </si>
  <si>
    <t xml:space="preserve"> Публичный показ музейных предметов, музейных коллекций</t>
  </si>
  <si>
    <t>Ежегодное привлечение в музеи не менее 38 тыс. человек посетителей</t>
  </si>
  <si>
    <t xml:space="preserve">Ежегодная организация и проведение не менее 72  экспозиций (выставок) </t>
  </si>
  <si>
    <t>Создание экспозиций (выставок) музеев, организация выездных выставок :</t>
  </si>
  <si>
    <t>Обновление и модернизация материально-технической базы музея, приобретение специального оборудования (при условии финансирования)</t>
  </si>
  <si>
    <t>Мероприятия в области сохранения, использования, популяризации и  охраны объектов культурного наследия, находящихся в муниципальной собственности.</t>
  </si>
  <si>
    <t xml:space="preserve">Управление культуры, спорта и молодежной политики , управление муниципального имущества и земельных ресурсов, управление капитального строительства </t>
  </si>
  <si>
    <t>Улучшение условий для сохранения, использования и популяризации объектов культурного наследия (памятников истории и культуры), находящихся в муниципальной собственности МО «Город Воткинск».</t>
  </si>
  <si>
    <t>Проверка состояния объектов культурного наследия, сбор информации, проверка паспортов. Охранных обязательств на ОКН</t>
  </si>
  <si>
    <t>Проведение ремонтных работ по сохранению объектов культурного наследия, находящихся в муниципальной собственности, в том числе разработка проектной документации.</t>
  </si>
  <si>
    <t>Мероприятия по восстановлению (ремонту, реставрации, благоустройству) воинских захоронений на территории МО «Город Воткинск»</t>
  </si>
  <si>
    <t>Управление капитального строительства, управление ЖКХ Администрации г. Воткинска</t>
  </si>
  <si>
    <t>Улучшение состояния воинских захоронений на территории МО «Город Воткинск»</t>
  </si>
  <si>
    <t>Организация деятельности, связанная с функционированием системы независимой оценки качества работы организаций культуры</t>
  </si>
  <si>
    <t xml:space="preserve">Участия в Фестивале любительских творческих коллективов с вручением грантов лучшим коллективам. </t>
  </si>
  <si>
    <t>Организация онлайн-трансляций мероприятий, размещаемых на портале «Культура.РФ» в рамках регионального проекта «Цифровизация услуг и формирование информационного пространства в сфере культуры» «Цифровая культура»</t>
  </si>
  <si>
    <t xml:space="preserve">Создание ежегодно не менее 1500 единиц записей в электронный каталог с занесением новых поступлений и ретроконверсии. </t>
  </si>
  <si>
    <t xml:space="preserve">Организация досуга и предоставление услуг организаций культуры </t>
  </si>
  <si>
    <t>Организация и проведение городских культурно - массовых мероприятий</t>
  </si>
  <si>
    <t>0310160110</t>
  </si>
  <si>
    <t>Обеспечение деятельности муниципальных культурно - досуговых учреждений</t>
  </si>
  <si>
    <t>0310261620</t>
  </si>
  <si>
    <t>Развитие библиотечного дела</t>
  </si>
  <si>
    <t>0320161610</t>
  </si>
  <si>
    <t>0320161650</t>
  </si>
  <si>
    <t>Комплектование библиотечных фондов.</t>
  </si>
  <si>
    <t>0320361610</t>
  </si>
  <si>
    <t>032036161Д</t>
  </si>
  <si>
    <t>03203S1610</t>
  </si>
  <si>
    <t>3</t>
  </si>
  <si>
    <t>Обеспечение деятельности муниципальных музеев</t>
  </si>
  <si>
    <t>0330161600</t>
  </si>
  <si>
    <t>Сохранение, использование и популяризация объектов культурного наследия</t>
  </si>
  <si>
    <t xml:space="preserve">  04</t>
  </si>
  <si>
    <t>Мероприятия по восстановлению (ремонту, реставрации, благоустройству) воинских захоронений на территории муниципального образования «Город Воткинск»</t>
  </si>
  <si>
    <t>Создание условий для реализации муниципальной программы</t>
  </si>
  <si>
    <t xml:space="preserve">08 </t>
  </si>
  <si>
    <t>Уплата налога на имущество организаций, земельного налога</t>
  </si>
  <si>
    <t>0350360630</t>
  </si>
  <si>
    <t>Капитальный, текущий  ремонт и реконструкция учреждений культуры</t>
  </si>
  <si>
    <t>0350400830</t>
  </si>
  <si>
    <t>0350408810</t>
  </si>
  <si>
    <t>0350461600</t>
  </si>
  <si>
    <t>0350461620</t>
  </si>
  <si>
    <t>035046162Д</t>
  </si>
  <si>
    <t>0350461650</t>
  </si>
  <si>
    <t>0350462800</t>
  </si>
  <si>
    <t>0350460180</t>
  </si>
  <si>
    <t>0350468810</t>
  </si>
  <si>
    <t>03504S8810</t>
  </si>
  <si>
    <t>05</t>
  </si>
  <si>
    <t>Мероприятия по развитию учреждений культуры, связанные с обновлением и модернизацией материально-технической базы учреждений, приобретением специального оборудования.</t>
  </si>
  <si>
    <t>0350561620</t>
  </si>
  <si>
    <t>0350561610</t>
  </si>
  <si>
    <t>612  622</t>
  </si>
  <si>
    <t>06</t>
  </si>
  <si>
    <t>Модернизация (капитальный ремонт, реконструкция) региональных и муниципальных детских школ искусств по видам искусств</t>
  </si>
  <si>
    <t>035А155190</t>
  </si>
  <si>
    <t>1) бюджет МО "Город Воткинск"</t>
  </si>
  <si>
    <t>2) средства бюджета Удмуртской Республики, планируемые к привлечению</t>
  </si>
  <si>
    <t xml:space="preserve">3) иные источники </t>
  </si>
  <si>
    <t>3) иные источники</t>
  </si>
  <si>
    <t>Количество  мероприятий</t>
  </si>
  <si>
    <t>Расходы бюджета муниципального образования "Город Воткинск"  на оказание муниципальной услуги/работы</t>
  </si>
  <si>
    <t>Расходы бюджета муниципального образования  "Город Воткинск" на оказание муниципальной услуги/работы</t>
  </si>
  <si>
    <t>число зрителей</t>
  </si>
  <si>
    <t xml:space="preserve">Количество обработанных документов </t>
  </si>
  <si>
    <t>Формирование, учет, изучение,физического сохранения и безопасности фондов библиотек, включая оцифровку фондов</t>
  </si>
  <si>
    <t>Библиотечное, библиографическое и информационное обслуживание пользователей библиотеки в стационаре</t>
  </si>
  <si>
    <t>Библиотечное, библиографическое и информационное обслуживание пользователей библиотеки  вне стационара</t>
  </si>
  <si>
    <t>Создание экспозиций (выстовок) музеев, организация выездных выстовок</t>
  </si>
  <si>
    <t>035А125190</t>
  </si>
  <si>
    <t>240  620</t>
  </si>
  <si>
    <t>620</t>
  </si>
  <si>
    <t>03202R5190</t>
  </si>
  <si>
    <t xml:space="preserve"> 03202S1610</t>
  </si>
  <si>
    <t>Техническое оснащение муниципальных музеев</t>
  </si>
  <si>
    <t>0330561600</t>
  </si>
  <si>
    <t>033А155900</t>
  </si>
  <si>
    <t>0350360620</t>
  </si>
  <si>
    <t>610     620</t>
  </si>
  <si>
    <t>0350561627</t>
  </si>
  <si>
    <t>035А12519S</t>
  </si>
  <si>
    <t>Обеспечение детских музыкальных, художественных, хореографических школ, школ искусства, училищ необходимыми инструментами, оборудованием и материалами</t>
  </si>
  <si>
    <t>план на 01.07.22</t>
  </si>
  <si>
    <t>касса на 01.07.22</t>
  </si>
  <si>
    <t>0310261650</t>
  </si>
  <si>
    <t>120  240</t>
  </si>
  <si>
    <t>0350160039</t>
  </si>
  <si>
    <t>Формирование, учет,изучение,обеспечение физического сохранения и безопасности музейных предметов,музейных коллекций</t>
  </si>
  <si>
    <t>Количество выставок</t>
  </si>
  <si>
    <t>Количество предметов</t>
  </si>
  <si>
    <t>03202L5190</t>
  </si>
  <si>
    <t>610   620</t>
  </si>
  <si>
    <t>,</t>
  </si>
  <si>
    <t>Публичный показ музейных предметов, музейных коллекций (стационар)</t>
  </si>
  <si>
    <t>Публичный показ музейных предметов, музейных коллекций (внестационар)</t>
  </si>
  <si>
    <t>Публичный показ музейных предметов, музейных коллекций (платн. стационар)</t>
  </si>
  <si>
    <t>Публичный показ музейных предметов, музейных коллекций (через Интернет)</t>
  </si>
  <si>
    <t>Количество человек</t>
  </si>
  <si>
    <t>по состоянию на 01.01.2024</t>
  </si>
  <si>
    <t>за 2023 год</t>
  </si>
  <si>
    <t>Реализация установленных полномочий (функций) управления культуры, спорта и молодежной политики Администрации г. Воткинска. Организация управления Программой «Развитие культуры на 2020-2025 годы»</t>
  </si>
  <si>
    <t>Управление жилищно-коммунального хозяйства</t>
  </si>
  <si>
    <t>Администрация города Воткинска</t>
  </si>
  <si>
    <t>935</t>
  </si>
  <si>
    <t>933</t>
  </si>
  <si>
    <t>Мероприятия по проведению капитального, текущего ремонта объектов муниципальной собственности</t>
  </si>
  <si>
    <t>0340160150</t>
  </si>
  <si>
    <t>03402R2990</t>
  </si>
  <si>
    <t>0340262330</t>
  </si>
  <si>
    <t>0340262990</t>
  </si>
  <si>
    <t xml:space="preserve">Организация и проведение городских культурно - досуговых мероприятий, согласно утвержденному плану мероприятий </t>
  </si>
  <si>
    <t>В 2023  досуговми е учреждениями проведено 1094 мероприятия, количество посещений 351045.  Учреждения принимали участиее в республиканских, Всероссийских и Международных мероприятиях, в том числе на базе учреждений культуры г. Воткинска.   Основные из них: республиканский конкурс исполнителей эстрадной песни "Музыкальная лесенка" , фестиваль театрального искусства "Театральные каникулы",  Открытый фестиваль циркового искусства "Парад надежд",  фестиваль патриотической песни "О родине! О мужестве! О славе!",   Первый  Всероссийский  Кинофестиваль Молодежного Патриотического кино «ZOV», VII Республиканский образовательно-творческий проект «Истоки национального творчества».</t>
  </si>
  <si>
    <t>Обеспечение деятельности муниципальных  культурно-досуговых учреждений</t>
  </si>
  <si>
    <t xml:space="preserve">Утверждено на отчетный период по муниципальному заданию в культурно-досуговых учреждениях 561 мероприятие: МАУК " ДК Юбилейный"-  200,  МАУК ""ДК на Кирова" -  200; МАУК "Сад им. П.И. Чайковского" -167. Все мероприятия проведены в соответствующие сроки.                                                                                                                                                                                                                             </t>
  </si>
  <si>
    <t>Организация деятельности не менее 72 клубных формирований и формирований самодеятельного народного творчества.  Сохранение не менее 22  клубных формирований, имеющих звание «Народный», «Образцовый».</t>
  </si>
  <si>
    <t xml:space="preserve"> В 2023 году - 81  клубное формирование , участников -2086 человека, 21 коллектив  имеет звание "Народный" и "Образцовый". </t>
  </si>
  <si>
    <t>МБУ «Централизованная  библиотечная система»</t>
  </si>
  <si>
    <t xml:space="preserve"> Ежегодно количество посещений не менее  244,3 тыс. посещений </t>
  </si>
  <si>
    <t xml:space="preserve">В стационаре –  309540    посещений
Вне стационара –         55440 посещений                              </t>
  </si>
  <si>
    <t>Итого: 364980 посещений</t>
  </si>
  <si>
    <t>Поступления книг и периодических изданий –5313  единиц</t>
  </si>
  <si>
    <t>Обработано и созданы записи в электронный каталог – 5041 документов</t>
  </si>
  <si>
    <t>Управление культуры, спорта и молодежной политики, МБУ «Централизованная  библиотечная система»</t>
  </si>
  <si>
    <t xml:space="preserve"> В  2023 году  действуют 2 модельные библиотеки: библиотека им. Е. Пермяка (ул. 1 Мая 7), библиотека-филиал № 5 (ул. Школьгая, 6А. </t>
  </si>
  <si>
    <t xml:space="preserve">В 2023 году проведено выставок:                                                                                        в стационарных условиях – 18 ед; 
  вне стационарных условиях – 27 ед; 
удаленно, через сеть «Интернет» (виртуальные выставки) - 27 ед.
Итого: 72 ед.
</t>
  </si>
  <si>
    <t>К 2024 году количество музейных предметов в музее составит  не менее 15 400 единиц хранения. Ежегодная реставрация не менее 1 музейного предмета.</t>
  </si>
  <si>
    <t>Приняты и поставлены на учет  в фонды музея - 15 638 единиц предметов. Мунимцпальное задание выполнено полностью.</t>
  </si>
  <si>
    <t>Проведение  ремонтных, реставрационных работ и благоустройство воинских захоронений</t>
  </si>
  <si>
    <t xml:space="preserve">Управление капитального строительства, управление ЖКХ Администрации г. Воткинска, управление архитектуры и градостроительства </t>
  </si>
  <si>
    <t xml:space="preserve">Проведение ремонтных работ и благоустройство воинского захороненийя «Могила летчика Н.П. Бельтюкова, последнего бойца, умершего от ран в госпиталях г. Воткинска» </t>
  </si>
  <si>
    <t>Установка мемориальных знаков на воинских захоронениях</t>
  </si>
  <si>
    <t xml:space="preserve">Установка  мемориального знака на воинском захоронении «Памятник воинам, умершим от ран в госпиталях г. Воткинска в 1941-1945 г.г.» и «Могила летчика Н.П. Бельтюкова, последнего бойца, умершего от ран в госпиталях г. Воткинска» </t>
  </si>
  <si>
    <t>Управление культуры, спорта и молодежной политики, МКУ «Центр учета и отчетности » Г. Воткинска</t>
  </si>
  <si>
    <t>Повышение результативности и эффективности сферы культуры в городе Воткинске. Повышение престижа профессии за счет роста заработной платы в отрасли, привлечение в отрасль квалифицированных кадров.</t>
  </si>
  <si>
    <t xml:space="preserve">Обеспечение финансовой работы, по средствам финансирования содержания МКУ «Центр учета и отчетности" города Воткинска. </t>
  </si>
  <si>
    <t xml:space="preserve">Управление культуры, спорта и молодежной политики, МКУ "Центр учета и отчетности" города Воткинска </t>
  </si>
  <si>
    <t>Улучшение организации деятельности централизованной бухгалтерии и бухгалтерий муниципальных учреждений культуры, подведомственных  Управлению</t>
  </si>
  <si>
    <t>С 15 января 2021 года Централизованная бухгалтерия реорганизована путем присоединения в МКУ "Центр учета и отчетности"(Постановление  от 28.10.2020 №1355). Вся бухгалтерия и технический персонал выведены в  МКУ "Центр учета и отчетности" города Воткинска.</t>
  </si>
  <si>
    <t>Уплата налога на имущество муниципальных культурно - досуговых учреждений, земельного налога</t>
  </si>
  <si>
    <t>Выполнение обязательств по уплате  налога на имущество муниципальных культурно - досуговых учреждений, земельного налога.</t>
  </si>
  <si>
    <t>Уплата налога на имущество МБУ «ЦБС», земельного налога</t>
  </si>
  <si>
    <t>Выполнение обязательств по уплате  налога на имущество МБУ «ЦБС»,           земельного налога.</t>
  </si>
  <si>
    <t>Выполнено</t>
  </si>
  <si>
    <t>Выполнение обязательств по уплате  налога на имущество Управления культуры и МКУ «Центр учета и отчетности" города Воткинска, земельного налога</t>
  </si>
  <si>
    <t>Управление культуры, спорта и молодежной политики, Управление капитального строительства</t>
  </si>
  <si>
    <t xml:space="preserve"> Капитальный ремонт и реконструкция учреждений культуры </t>
  </si>
  <si>
    <t>Капитальный, текущий  ремонт и реконструкция культурно-досуговых учреждений</t>
  </si>
  <si>
    <t>В 2023 году текущий ремонт производился за счет собственных средств учреждений.</t>
  </si>
  <si>
    <t>Выполнено.</t>
  </si>
  <si>
    <t xml:space="preserve">Мероприятия по развитию учреждений культуры, связанные с обновлением и модернизацией материально-технической базы учреждений, </t>
  </si>
  <si>
    <t>Обновление и модернизация материально-технической базы учреждений</t>
  </si>
  <si>
    <t>В 2023 году обновление материально-технической базы проводилось за счет средств учтрреждений.</t>
  </si>
  <si>
    <t>Обновление и модернизация материально-технической базы филиалов библиотек, приобретение специального оборудования (при условии финансирования)</t>
  </si>
  <si>
    <t>В 2023 году обновление материально-технической базы библиотек проводилось за счет средств Гранта фонда Потанина "Музейная комната Евгения Пермяка".</t>
  </si>
  <si>
    <t>Мероприятия, связанные с обновлением и модернизацией материально-технической базы МАУ «Музей истории и культуры г.Воткинска», приобретением специального оборудования.</t>
  </si>
  <si>
    <t>В 2023 году средства на обновление материально-технической базы Музея истории и культуры г. Воткинска из бюджета не выделялись. Обновление происходило за счет собственных средств Музея.</t>
  </si>
  <si>
    <t xml:space="preserve">Увеличение процента удовлетворенности потребителей качеством и доступностью предоставляемых услуг </t>
  </si>
  <si>
    <t xml:space="preserve"> В 2023 году процент удовлетворенности потребителей качеством услуг составил в среднем 92 процента.</t>
  </si>
  <si>
    <t>07</t>
  </si>
  <si>
    <t xml:space="preserve">Охват организаций, оказывающих услуги в сфере культуры, независимой оценкой качества составит 100%, в дальнейшем НОК работы каждой организации будет проводиться один раз в три года. </t>
  </si>
  <si>
    <t>Управление культуры, спорта и молодежной политики, МКУ "Центр учета и отчетности" г. Воткинска</t>
  </si>
  <si>
    <t xml:space="preserve">Контроль за выполнением муниципального задания.  Организация ежеквартальной камеальной проверки и выездной, согласно плану - графику 1 раз в год. </t>
  </si>
  <si>
    <t xml:space="preserve"> Ведутся ежеквартальные проверки выполнения муниципальных заданий учреждений, своевременная сдача финансовых отчетов.</t>
  </si>
  <si>
    <t>09</t>
  </si>
  <si>
    <t xml:space="preserve">Мероприятия по реализации регионального проекта «Создание условий для реализации творческого потенциала нации» </t>
  </si>
  <si>
    <t xml:space="preserve">Участие в фестивале любительских творческих коллективов с вручением грантов лучшим коллективам. </t>
  </si>
  <si>
    <t xml:space="preserve">В 2023 году в  призером  регионального этапа фестиваля "Театральное Привольжье"  стала театральная студия  "Образ" ДК "Юбилейный". </t>
  </si>
  <si>
    <t xml:space="preserve">Повышение квалификации творческих и управленческих кадров в сфере культуры </t>
  </si>
  <si>
    <t xml:space="preserve">Повышение квалификации не менее 30 творческих и управленческих кадров в сфере культуры на базе 15 Центров непрерывного образования и повышения квалификации творческих и управленческих кадров в сфере культуры. </t>
  </si>
  <si>
    <t>В 2023 году прошли повышение квалификации 60 специалистов учреждений культуры и школ искусств, в том числе по региональному проекту "Творческие люди"- 7 специалистов МАУК "ДК "Юбилейный"</t>
  </si>
  <si>
    <t xml:space="preserve">Реализация федеральной программы «Волонтеры культуры», направленной на поддержку добровольческого движения на региональном уровне. </t>
  </si>
  <si>
    <t>Увеличение количества граждан, вовлеченных в культурную деятельность путем поддержки и реализации творческих инициатив. Создание волонтерских, добровольческих объединений на базе учреждений культуры. Вовлечение в программу "Волонтеры культуры" не менее 100 человек.</t>
  </si>
  <si>
    <t>Осуществляют деятельность  два волонтерских отряда учреждений культуры: ДК на Кирова, ДК "Юбилейный", состав -  80 чел.</t>
  </si>
  <si>
    <t>10</t>
  </si>
  <si>
    <t xml:space="preserve">Организовать не менее 1 онлайн-трансляции мероприятий, размещаемых на портале «Культура.РФ». </t>
  </si>
  <si>
    <t xml:space="preserve">В 2023 году произведено 6 онлайн-трансляций  на портале «Культура.РФ»  </t>
  </si>
  <si>
    <t>Выполнено..</t>
  </si>
  <si>
    <t>12</t>
  </si>
  <si>
    <t>Модернизация (капитальный ремонт и реконструкцию) детских школ искусств</t>
  </si>
  <si>
    <t>13</t>
  </si>
  <si>
    <t>Обеспечение детских музыкальных, художественных, хореографических школ, школ искусств необходимыми инструментами, оборудование и материалами</t>
  </si>
  <si>
    <t>Обеспечение детских школ искусств музыкальными инструментами, оборудованием, музыкальной литературой</t>
  </si>
  <si>
    <t>Цифровая культура</t>
  </si>
  <si>
    <t>6</t>
  </si>
  <si>
    <t>Создание и размещение в сети "Интернет" контентов, направленноых на укрепление гражданской идентичности и духовно-нравственных ценностей среди молодежи</t>
  </si>
  <si>
    <t>Управление культуры, спорта и молодежной политики, учреждения культуры</t>
  </si>
  <si>
    <t>Создание и размещение в сети "Интернет" контентов, направленных на укрепление гражданской идентичности и духовно-нравственных ценностей среди молодежи</t>
  </si>
  <si>
    <t xml:space="preserve"> К  2023 году размещение "Интернет"  контента  на цифровых культурных ресурсах составило    100 %  (не менее  148,5 единиц).  Информация размещается регулярно.</t>
  </si>
  <si>
    <t>Управление культуры, спорта и молодежной политики, МАУ "Музей истории и культуры г. Воткинска</t>
  </si>
  <si>
    <t>Создание мультимедиа-гидов по экспозициям и выставочным проектам, при посещении которых доступно получение сведений о произведениях с использованием технологии дополнительной реальности</t>
  </si>
  <si>
    <t xml:space="preserve"> В 2023 году начата работа по созданию мультимедиа-гидов в Музее истории и культуры г. Воткинска.  К 2025 году  создать      мультимедиа-гидов не  менее 1 единицы.</t>
  </si>
  <si>
    <t>Управление культуры, спорта и молодежной политики,  МБУ "ЦБС"г.  Воткинска</t>
  </si>
  <si>
    <t xml:space="preserve">Оцифровка краеведческих печатных изданий для создания Электронной библиотеки.   </t>
  </si>
  <si>
    <t xml:space="preserve"> В 2023 году  оцифровано    10 печатных изданий для создания Электронной библиотеки.</t>
  </si>
  <si>
    <t>Оказание муниципальной услуги/работы по показу кинофильмов. Количество зрителей на сеансах отечественных фильмов не менее 2,5 тыс.чел.</t>
  </si>
  <si>
    <t xml:space="preserve"> В 2023 году количество посетителей составило:                                                                в стационарных условиях:  19813 чел.
 вне стационара: -    27310 чел. 
 Итого:  47123 тыс. чел.
</t>
  </si>
  <si>
    <t>Подпрограмма "Создание условий для реализации муниципальной программы"</t>
  </si>
  <si>
    <t>Уплата налога на имущество МАУ «Музей истории и культуры г.Воткинска», земельного налога</t>
  </si>
  <si>
    <t>Выполнение обязательств по уплате  налога на имущество «Музей истории и культуры г.Воткинска», земельного налога.</t>
  </si>
  <si>
    <t>Мероприятия, связанные с обновлением и модернизацией материально-технической базы культурно-досуговых учреждений, приобретением  специального оборудования</t>
  </si>
  <si>
    <t>В 2023 году обновление материально-технической базы досуговых учреждений проводилось за счет собственнывх средств учреждений.</t>
  </si>
  <si>
    <t>11</t>
  </si>
  <si>
    <t>Участие учреждений в грантовых конкурсах, поддержка гражданских инициатив, в том числе деятельности социально ориентированных некоммерческих  организаций, в области культуры и искусства</t>
  </si>
  <si>
    <t>Поддержка профессионального развития и совершенствования материально-технической базы учреждений культуры. Ежегодное оформление не менее  3 грантовых заявок</t>
  </si>
  <si>
    <t>В 2023 году грантами-победителями Президентского фонда культурных инициатив и инициативного бюджетирования  стали 3 заявки на общую сумму 3773918,48 рублей.</t>
  </si>
  <si>
    <t>Относительное отклонение факта от плана*</t>
  </si>
  <si>
    <t>Темп роста к уровню прошлого года, %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</si>
  <si>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</si>
  <si>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</si>
  <si>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</si>
  <si>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Подпрограмма «Организация досуга и предоставление услуг организациями культуры"</t>
  </si>
  <si>
    <t>тыс. человек</t>
  </si>
  <si>
    <t>Уменьшение показателя связано  с с уменьшените клубных формирований в связи с увольнением руководителей</t>
  </si>
  <si>
    <r>
      <t>Р</t>
    </r>
    <r>
      <rPr>
        <sz val="9"/>
        <color indexed="10"/>
        <rFont val="Times New Roman"/>
        <family val="1"/>
      </rPr>
      <t>о</t>
    </r>
    <r>
      <rPr>
        <sz val="9"/>
        <rFont val="Times New Roman"/>
        <family val="1"/>
      </rPr>
      <t>ст количества участников клубных формирований (по отношению к базовому значению на 1 января 2018 года)</t>
    </r>
  </si>
  <si>
    <t xml:space="preserve">процент </t>
  </si>
  <si>
    <t>Число участников клубных формирований уменьшилось за счет сокращения клубных формирований</t>
  </si>
  <si>
    <t>Среднее число участников клубных формирований в расчете на 1000 человек  населения</t>
  </si>
  <si>
    <t>Уменьшение показателя связано с уменьшением участников клубных формирований</t>
  </si>
  <si>
    <r>
      <t>Ро</t>
    </r>
    <r>
      <rPr>
        <sz val="9"/>
        <rFont val="Times New Roman"/>
        <family val="1"/>
      </rPr>
      <t>ст количества платных посещений культурно-массовых мероприятий клубов и домов культуры (по отношению к базовому значению на 1 января 2018 года)</t>
    </r>
  </si>
  <si>
    <t>Удельный вес населения, участвующего в платных культурно-досуговых мероприятиях, проводимых муниципальными учреждениями</t>
  </si>
  <si>
    <r>
      <t>П</t>
    </r>
    <r>
      <rPr>
        <sz val="9"/>
        <rFont val="Times New Roman"/>
        <family val="1"/>
      </rPr>
      <t>рирост количества посещений парков культуры и отдыха (по отношению к базовому значению на 1 января 2018 года)</t>
    </r>
  </si>
  <si>
    <r>
      <t>Р</t>
    </r>
    <r>
      <rPr>
        <sz val="9"/>
        <color indexed="8"/>
        <rFont val="Times New Roman"/>
        <family val="1"/>
      </rPr>
      <t>ост зрителей на сеансах отечественных фильмов (по отношению к базовому значению на 1 января 2018 года)</t>
    </r>
  </si>
  <si>
    <t>Программа «Развитие библиотечного дела»</t>
  </si>
  <si>
    <t xml:space="preserve"> Подпрограмма "Развитие музейного дела"</t>
  </si>
  <si>
    <r>
      <t>У</t>
    </r>
    <r>
      <rPr>
        <sz val="9"/>
        <rFont val="Times New Roman"/>
        <family val="1"/>
      </rPr>
      <t>величение доли представленных (во всех формах) зрителю музейных предметов в общем количестве музейных предметов основного фонда</t>
    </r>
  </si>
  <si>
    <t>Прирост количества посещений музеев (по отношению к базовому значению на 1 января 2019 года)</t>
  </si>
  <si>
    <r>
      <t>К</t>
    </r>
    <r>
      <rPr>
        <sz val="9"/>
        <color indexed="8"/>
        <rFont val="Times New Roman"/>
        <family val="1"/>
      </rPr>
      <t xml:space="preserve">оличество волонтеров вовлеченных в программу "Волонтеры культуры" </t>
    </r>
  </si>
  <si>
    <r>
      <t>Д</t>
    </r>
    <r>
      <rPr>
        <sz val="9"/>
        <color indexed="8"/>
        <rFont val="Times New Roman"/>
        <family val="1"/>
      </rPr>
      <t>оля муниципальных учреждений культуры, здания которых находятся в аварийном состоянии или  трубуют  капитального ремонта, в общем количестве муниципальных учреждений культуры</t>
    </r>
  </si>
  <si>
    <t>Количество размещенных в сети "Интернет" контента, направленного на укрепление гражданской идентичности и духовно-нравственных ценностей среди молодежи, рост в %</t>
  </si>
  <si>
    <t>Выполено. Информация размещается.</t>
  </si>
  <si>
    <t>Количество мультимедиа-гидов по экспозициям и выставочным проектам, при посещении которых доступно получение сведений о произведениях с использованием технологии дополнительной реальности</t>
  </si>
  <si>
    <t xml:space="preserve">Количество оцифрованных краеведческих печатных изданий для создания Электронной библиотеки. 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</si>
  <si>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</si>
  <si>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</si>
  <si>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</si>
  <si>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</si>
  <si>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</si>
  <si>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</si>
  <si>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</si>
  <si>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10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</si>
  <si>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10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</si>
  <si>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10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</si>
  <si>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10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</si>
  <si>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10"/>
        <color indexed="8"/>
        <rFont val="Times New Roman"/>
        <family val="1"/>
      </rPr>
      <t>БС</t>
    </r>
  </si>
  <si>
    <t>6=7х10</t>
  </si>
  <si>
    <t>10=8/9</t>
  </si>
  <si>
    <t>Зам.Главы Администрации по социальным вопросам-начальник Управления социальной поддержки населения Александрова Жанна Анатольевна</t>
  </si>
  <si>
    <t xml:space="preserve">Подпрограмма "Организация досуга и предоставление услуг организациями культуры" </t>
  </si>
  <si>
    <t>1,000</t>
  </si>
  <si>
    <t>Подпрограмма "Цифровая культура</t>
  </si>
  <si>
    <t>Форма 7. Результаты оценки эффективности муниципальной  программы (подпрограммы)</t>
  </si>
  <si>
    <t xml:space="preserve"> В 2023 году  независимая оценка качества  работы Детских школ искусств и муниципальных учреждений культуры г. Воткинска не проводилась.. НОК была проведена в 2022 году.</t>
  </si>
  <si>
    <t>В 2023 году произведен частичный  ремонт кровли  МАУ ДО "Воткинская детская школа искусств №2" г. Воткинска   по адресу: г.Воткинск, ул.1 Мая, 19Б за счет собственных средств учреждения на сумму 143,5 тыс. рублей, также закуплены материалы (стеновые панели на сумму 151,2 тыс. рублей).  Проведен текущий ремонт кабинетов в МАУ ДО "ВДШИ им. П.И. Чайковского"</t>
  </si>
  <si>
    <t>Сведения о внесенных за отчетный период изменениях в муниципальную программу "Развитие культуры 2020-2026 годы"</t>
  </si>
  <si>
    <t>Добавлены мероприятия в приложение № 2 программы в связи с присвоением Воткинску Почетного звания "Город трудовой доблести".</t>
  </si>
  <si>
    <t>С 2023 года учччреждений паркового типа в городе нет.   МАУК "Сад им. П.И. Чайковского" переведен в культурно-досуговое учреждение</t>
  </si>
  <si>
    <t xml:space="preserve">Всего 17 зданий (5 учреждений культуры и 2 учреждения дополнительного  образования (школы искусств).                                              5 зданий требуют капитального ремонта: МАУК «Сад им. П.И. Чайковского» (ул. Волгоградская, 10); 2 здания МАУК «Дом культуры на улице Кирова»  (ул. Кирова, 9; ул. Серова, 23);   здание «ВДШИ № 1им П.И. Чайковского» г. (ул. Пугачева,21), 1  здания МАУ «Музей истории и культуры г. Воткинска» (  ул. Кирова, 5; Кирова,6). </t>
  </si>
  <si>
    <t>Постановление Администрации города Воткинска "О внесении изменений в муниципальную программу муниципального образования "Город Воткинск" "Развитие культуры на 2020-2026 годы"</t>
  </si>
  <si>
    <t>Постановление Администрации города Воткинска "О внесении дополнений в муниципальную программу муниципального образования "Город Воткинск" "Развитие культуры на 2020-2026 годы"</t>
  </si>
  <si>
    <r>
      <rPr>
        <b/>
        <sz val="12"/>
        <color indexed="8"/>
        <rFont val="Times New Roman"/>
        <family val="1"/>
      </rPr>
      <t>Отчет о реализации муниципальной программы 
«Развитие культуры на 2020-2026 г.г.»
по состоянию на  01.01.2024.</t>
    </r>
    <r>
      <rPr>
        <sz val="11"/>
        <color theme="1"/>
        <rFont val="Calibri"/>
        <family val="2"/>
      </rPr>
      <t xml:space="preserve">
</t>
    </r>
  </si>
  <si>
    <t>Отчет об использовании бюджетных ассигнований бюджета муниципального образования на реализацию мунципальной программы "Развитие ультуры на 2020-2026 годы"</t>
  </si>
  <si>
    <t>Развитие культуры на 2020-2026 годы</t>
  </si>
  <si>
    <t>Отчет о расходах на реализацию муницпальной программы "Развитие культуры 2020-2026 годы" за счет всех источников финансирования</t>
  </si>
  <si>
    <t xml:space="preserve">Отчет о выполнении основных мероприятий муниципальной программы "Развитие культуры на 2020-2026 годы"
по состоянию на  1 января 2024 года  </t>
  </si>
  <si>
    <t>выполнено</t>
  </si>
  <si>
    <t>выполнеено</t>
  </si>
  <si>
    <t>Количество зрителей на сеансах  за 2023 год  5, 303 тыс. чел.</t>
  </si>
  <si>
    <t xml:space="preserve"> Обновление книжного фонда 4,5 %</t>
  </si>
  <si>
    <t>Работы планируется выполнить в 2024 году. В 2023 году установка мемориальных знаков не проводилась</t>
  </si>
  <si>
    <t>Реализация установленных полномочий (функций) управления культуры, спорта и молодежной политики Администрации г. Воткинска. Организация управления Программой «Развитие культуры на 2020-2026 годы»</t>
  </si>
  <si>
    <t>Уплата налога на имущество Управления культуры и МКУ «Центр учета и отчетности" г. Воткинска», уплата  земельного налога</t>
  </si>
  <si>
    <t>муниципальными учреждениями по муниципальной программе "Развитие культуры на 2020-2026 годы"</t>
  </si>
  <si>
    <t>Форма 5. Отчет о достигнутых значениях целевых показателей (индикаторов) муниципальной программы "Развитие культуры на 2020-2026 годы"</t>
  </si>
  <si>
    <t>В 2023 году в рамках Федеральной целевой программы "Увековечивание памяти защитников Отечества на 2019-20214 годы" проведен капитальный ремон двух воинских захоронений на Нагорном кладбище: "Памятник воинам, умершим от ран в госпиталях г. Воткинска в 1941-1945 г.г." и "Могила летчика Н.П. Бельтюкова, последнего бойца, умершего от ран в госпиталях г. Воткинска в 1945 г." на общую сумму 2,6 млн. руб.</t>
  </si>
  <si>
    <r>
      <t>К</t>
    </r>
    <r>
      <rPr>
        <sz val="9"/>
        <rFont val="Times New Roman"/>
        <family val="1"/>
      </rPr>
      <t>оличество платных посещений культурно-массовых мероприятий клубов и домов культуры</t>
    </r>
    <r>
      <rPr>
        <sz val="9"/>
        <color indexed="10"/>
        <rFont val="Times New Roman"/>
        <family val="1"/>
      </rPr>
      <t xml:space="preserve"> (тыс.чел.)</t>
    </r>
  </si>
  <si>
    <r>
      <t xml:space="preserve">Количество посещений общедоступных (публичных) библиотек, </t>
    </r>
    <r>
      <rPr>
        <sz val="9"/>
        <color indexed="10"/>
        <rFont val="Times New Roman"/>
        <family val="1"/>
      </rPr>
      <t>тысяч  человек</t>
    </r>
  </si>
  <si>
    <r>
      <t xml:space="preserve">Количество зрителей на сеансах отечественных фильмов </t>
    </r>
    <r>
      <rPr>
        <sz val="9"/>
        <color indexed="10"/>
        <rFont val="Times New Roman"/>
        <family val="1"/>
      </rPr>
      <t>(тыс.чел)</t>
    </r>
  </si>
  <si>
    <r>
      <t xml:space="preserve">Количество платных посещений парков культуры и отдыха </t>
    </r>
    <r>
      <rPr>
        <sz val="9"/>
        <color indexed="10"/>
        <rFont val="Times New Roman"/>
        <family val="1"/>
      </rPr>
      <t>(тыс.чел)</t>
    </r>
  </si>
  <si>
    <r>
      <rPr>
        <sz val="9"/>
        <color indexed="10"/>
        <rFont val="Times New Roman"/>
        <family val="1"/>
      </rPr>
      <t>зменения</t>
    </r>
    <r>
      <rPr>
        <sz val="9"/>
        <color indexed="8"/>
        <rFont val="Times New Roman"/>
        <family val="1"/>
      </rPr>
      <t xml:space="preserve"> в части  сроков реализации программы и в части ресурсного обеспечения за счет средств бюджета МО «Город Воткинск», согласно выделенному бюджету на 2023год.</t>
    </r>
  </si>
  <si>
    <t>тысяч человек</t>
  </si>
  <si>
    <t xml:space="preserve"> тысяч человек</t>
  </si>
  <si>
    <t>5, 605</t>
  </si>
  <si>
    <t>Среднеиесячная заработная плата увеличивается согласно "дорожной карте".</t>
  </si>
  <si>
    <r>
      <t>С</t>
    </r>
    <r>
      <rPr>
        <b/>
        <sz val="9"/>
        <color indexed="8"/>
        <rFont val="Times New Roman"/>
        <family val="1"/>
      </rPr>
      <t>реднемесячная заработная плата работников учреждений культуры и искусства</t>
    </r>
  </si>
  <si>
    <t>Муниципальная программа "Развитие культуры на 2020-2026 годы"</t>
  </si>
  <si>
    <t>Выполнено, соотношение в пределах нормы</t>
  </si>
  <si>
    <r>
      <rPr>
        <sz val="11"/>
        <rFont val="Calibri"/>
        <family val="2"/>
      </rPr>
      <t>Изменения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в части ресурсного обеспечения за счет средств бюджета МО «Город Воткинск», согласно выделенному бюджету на 2023 год.</t>
    </r>
  </si>
  <si>
    <t>В городе ттри  культурно-досудовых учреждения  (должно быть 5  КДУ)</t>
  </si>
  <si>
    <t xml:space="preserve">В городе 11 объектов культурного наследия находящиеся в муниципальной собственности муниципального образования  "Город Воткинск".   6 объектов требуют капитального ремонта. В 2023 году по ФЦП "Увековечивание памяти защитников Отечества" проведен ремонт ОКН "Памятник воинам, умершим от ран в госпиталях г. Воткинска в 1941-1945 г.г." 8  ОКН требуют реставрации и капитал ного ремонта: ""Волостное правление", "ПАмятник жертвам революции, павшим в 1918 г.". "Дом Пьянкова", "Дом Быкова", "Памятник В.И. Ленину", "Дом Граховых", "Красная больница", "Обелик Славы". </t>
  </si>
  <si>
    <t xml:space="preserve"> В 2023  году согласно городскому плану мероприятий  проведены   массовые городские мероприятия:  "Новый год на родине П.И. Чайковского", "Широкая Масленица", "День с Чайковским", "День Победы" "Гуждор", Мелодии лета", "День города" "Осенитны". В рамках Дня с Чайковским прошел   II Всероссийского конкурс пианистов «Колыбель гения» Также проведены мероприятия, посвященные году педагога и наставка в России и мероприятия, посвященные году Молодежи в Удмуртии. Значимым событием для города  стало проведение 4 сентября 2023 года  масштабного   музыкально-литературного мероприятия  «Евгений Онегин» в авторской версии Юрия Башмета, дирижера Государственного симфонического оркестра «Новая Россия», с участием актеров К. Хабенского. ( количество посетителей около 30,0 тыс. человек).
</t>
  </si>
  <si>
    <t>Подпрограмма "Развитие музейного дела"</t>
  </si>
  <si>
    <t>Подпрограмма "Организация досуга и предоставление услуг организация культуры"</t>
  </si>
  <si>
    <r>
      <t>П</t>
    </r>
    <r>
      <rPr>
        <b/>
        <sz val="11"/>
        <color indexed="8"/>
        <rFont val="Calibri"/>
        <family val="2"/>
      </rPr>
      <t>одпрограмма Сохранение, использоввание и поауляризация объектов культурного наследия"</t>
    </r>
  </si>
  <si>
    <t>Учет ведется</t>
  </si>
  <si>
    <t xml:space="preserve">
 Разработана проектно-сметная документация на проведение работ по сохранению объекта культурного наследия "Дом Пьянкова, конец XIX века" по адресу: г. Воткинск. Ул. Ленина, 5 (ремонт кровельного покрытия пристроя и внутренней отделки пристроя (ремонт стен, потолка, апольного покрытия).</t>
  </si>
  <si>
    <t>Работы выполнены в 2022 году.</t>
  </si>
  <si>
    <t>*100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</si>
</sst>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000"/>
    <numFmt numFmtId="169" formatCode="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9"/>
      <color indexed="10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color indexed="9"/>
      <name val="Calibri"/>
      <family val="2"/>
    </font>
    <font>
      <sz val="13"/>
      <color indexed="8"/>
      <name val="Calibri"/>
      <family val="2"/>
    </font>
    <font>
      <sz val="9"/>
      <color indexed="4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Calibri"/>
      <family val="2"/>
    </font>
    <font>
      <sz val="9"/>
      <color rgb="FFFF0000"/>
      <name val="Times New Roman"/>
      <family val="1"/>
    </font>
    <font>
      <sz val="9"/>
      <color rgb="FF00B0F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0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23" fillId="0" borderId="0" xfId="0" applyFont="1" applyAlignment="1">
      <alignment/>
    </xf>
    <xf numFmtId="166" fontId="21" fillId="33" borderId="0" xfId="0" applyNumberFormat="1" applyFont="1" applyFill="1" applyBorder="1" applyAlignment="1">
      <alignment vertical="center"/>
    </xf>
    <xf numFmtId="166" fontId="13" fillId="33" borderId="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166" fontId="13" fillId="33" borderId="11" xfId="0" applyNumberFormat="1" applyFont="1" applyFill="1" applyBorder="1" applyAlignment="1">
      <alignment vertical="center"/>
    </xf>
    <xf numFmtId="166" fontId="14" fillId="33" borderId="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29" fillId="0" borderId="0" xfId="0" applyFont="1" applyAlignment="1">
      <alignment horizontal="left" indent="15"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top"/>
    </xf>
    <xf numFmtId="166" fontId="5" fillId="0" borderId="10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center" vertical="top"/>
    </xf>
    <xf numFmtId="0" fontId="0" fillId="34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top"/>
    </xf>
    <xf numFmtId="0" fontId="5" fillId="34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vertical="center"/>
    </xf>
    <xf numFmtId="166" fontId="3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9" fontId="77" fillId="34" borderId="10" xfId="0" applyNumberFormat="1" applyFont="1" applyFill="1" applyBorder="1" applyAlignment="1">
      <alignment horizontal="center" vertical="center" wrapText="1"/>
    </xf>
    <xf numFmtId="166" fontId="3" fillId="34" borderId="10" xfId="0" applyNumberFormat="1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49" fontId="78" fillId="34" borderId="10" xfId="0" applyNumberFormat="1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vertical="center" wrapText="1"/>
    </xf>
    <xf numFmtId="3" fontId="77" fillId="34" borderId="10" xfId="0" applyNumberFormat="1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/>
    </xf>
    <xf numFmtId="0" fontId="77" fillId="34" borderId="14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left" vertical="center" wrapText="1"/>
    </xf>
    <xf numFmtId="49" fontId="5" fillId="34" borderId="12" xfId="0" applyNumberFormat="1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left" vertical="center" wrapText="1"/>
    </xf>
    <xf numFmtId="49" fontId="5" fillId="34" borderId="12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9" fillId="0" borderId="0" xfId="0" applyFont="1" applyAlignment="1">
      <alignment/>
    </xf>
    <xf numFmtId="0" fontId="30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166" fontId="11" fillId="0" borderId="1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78" fillId="34" borderId="15" xfId="0" applyFont="1" applyFill="1" applyBorder="1" applyAlignment="1">
      <alignment vertical="center" wrapText="1"/>
    </xf>
    <xf numFmtId="49" fontId="5" fillId="34" borderId="12" xfId="0" applyNumberFormat="1" applyFont="1" applyFill="1" applyBorder="1" applyAlignment="1">
      <alignment horizontal="center" vertical="top"/>
    </xf>
    <xf numFmtId="0" fontId="78" fillId="34" borderId="10" xfId="0" applyFont="1" applyFill="1" applyBorder="1" applyAlignment="1">
      <alignment horizontal="center" vertical="top" wrapText="1"/>
    </xf>
    <xf numFmtId="49" fontId="78" fillId="34" borderId="10" xfId="0" applyNumberFormat="1" applyFont="1" applyFill="1" applyBorder="1" applyAlignment="1">
      <alignment horizontal="center" vertical="top" wrapText="1"/>
    </xf>
    <xf numFmtId="0" fontId="78" fillId="34" borderId="10" xfId="0" applyFont="1" applyFill="1" applyBorder="1" applyAlignment="1">
      <alignment horizontal="left" vertical="center" wrapText="1"/>
    </xf>
    <xf numFmtId="0" fontId="77" fillId="34" borderId="12" xfId="0" applyFont="1" applyFill="1" applyBorder="1" applyAlignment="1">
      <alignment wrapText="1"/>
    </xf>
    <xf numFmtId="0" fontId="77" fillId="34" borderId="15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78" fillId="34" borderId="13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14" fillId="0" borderId="10" xfId="0" applyNumberFormat="1" applyFont="1" applyFill="1" applyBorder="1" applyAlignment="1">
      <alignment vertical="center"/>
    </xf>
    <xf numFmtId="166" fontId="13" fillId="0" borderId="10" xfId="0" applyNumberFormat="1" applyFont="1" applyFill="1" applyBorder="1" applyAlignment="1">
      <alignment vertical="center"/>
    </xf>
    <xf numFmtId="166" fontId="14" fillId="0" borderId="10" xfId="0" applyNumberFormat="1" applyFont="1" applyFill="1" applyBorder="1" applyAlignment="1">
      <alignment vertical="center" wrapText="1"/>
    </xf>
    <xf numFmtId="166" fontId="13" fillId="0" borderId="1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top"/>
    </xf>
    <xf numFmtId="0" fontId="3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49" fontId="34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34" fillId="0" borderId="13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0" fillId="0" borderId="0" xfId="0" applyNumberFormat="1" applyFont="1" applyAlignment="1">
      <alignment/>
    </xf>
    <xf numFmtId="166" fontId="34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79" fillId="0" borderId="0" xfId="0" applyFont="1" applyFill="1" applyAlignment="1">
      <alignment/>
    </xf>
    <xf numFmtId="168" fontId="34" fillId="0" borderId="0" xfId="0" applyNumberFormat="1" applyFont="1" applyFill="1" applyAlignment="1">
      <alignment/>
    </xf>
    <xf numFmtId="166" fontId="34" fillId="0" borderId="0" xfId="0" applyNumberFormat="1" applyFont="1" applyFill="1" applyAlignment="1">
      <alignment/>
    </xf>
    <xf numFmtId="166" fontId="79" fillId="0" borderId="0" xfId="0" applyNumberFormat="1" applyFont="1" applyFill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80" fillId="0" borderId="10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29" fillId="0" borderId="19" xfId="0" applyFont="1" applyBorder="1" applyAlignment="1">
      <alignment horizontal="center" vertical="center" wrapText="1"/>
    </xf>
    <xf numFmtId="169" fontId="0" fillId="4" borderId="0" xfId="0" applyNumberFormat="1" applyFill="1" applyAlignment="1">
      <alignment/>
    </xf>
    <xf numFmtId="49" fontId="36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 vertical="center" wrapText="1"/>
    </xf>
    <xf numFmtId="169" fontId="68" fillId="4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3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vertical="center" wrapText="1"/>
    </xf>
    <xf numFmtId="169" fontId="68" fillId="4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83" fillId="0" borderId="10" xfId="0" applyFont="1" applyBorder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4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center" wrapText="1"/>
    </xf>
    <xf numFmtId="0" fontId="0" fillId="4" borderId="19" xfId="0" applyFill="1" applyBorder="1" applyAlignment="1">
      <alignment/>
    </xf>
    <xf numFmtId="0" fontId="0" fillId="0" borderId="10" xfId="0" applyBorder="1" applyAlignment="1">
      <alignment/>
    </xf>
    <xf numFmtId="0" fontId="85" fillId="0" borderId="10" xfId="0" applyFont="1" applyBorder="1" applyAlignment="1">
      <alignment/>
    </xf>
    <xf numFmtId="169" fontId="0" fillId="4" borderId="10" xfId="0" applyNumberFormat="1" applyFill="1" applyBorder="1" applyAlignment="1">
      <alignment/>
    </xf>
    <xf numFmtId="0" fontId="28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169" fontId="25" fillId="4" borderId="10" xfId="0" applyNumberFormat="1" applyFont="1" applyFill="1" applyBorder="1" applyAlignment="1">
      <alignment horizontal="center" vertical="center"/>
    </xf>
    <xf numFmtId="16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justify" vertical="center"/>
    </xf>
    <xf numFmtId="169" fontId="15" fillId="4" borderId="10" xfId="0" applyNumberFormat="1" applyFont="1" applyFill="1" applyBorder="1" applyAlignment="1">
      <alignment horizontal="center" vertical="center"/>
    </xf>
    <xf numFmtId="169" fontId="1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justify" vertical="center"/>
    </xf>
    <xf numFmtId="0" fontId="25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169" fontId="29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5" fillId="0" borderId="1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69" fontId="28" fillId="0" borderId="10" xfId="0" applyNumberFormat="1" applyFont="1" applyFill="1" applyBorder="1" applyAlignment="1">
      <alignment horizontal="center"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horizontal="center"/>
    </xf>
    <xf numFmtId="169" fontId="28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169" fontId="28" fillId="0" borderId="10" xfId="0" applyNumberFormat="1" applyFont="1" applyFill="1" applyBorder="1" applyAlignment="1">
      <alignment horizontal="center" vertical="center"/>
    </xf>
    <xf numFmtId="169" fontId="84" fillId="0" borderId="10" xfId="0" applyNumberFormat="1" applyFont="1" applyFill="1" applyBorder="1" applyAlignment="1">
      <alignment horizontal="center" vertical="center" wrapText="1"/>
    </xf>
    <xf numFmtId="169" fontId="28" fillId="0" borderId="12" xfId="0" applyNumberFormat="1" applyFont="1" applyFill="1" applyBorder="1" applyAlignment="1">
      <alignment horizontal="center" vertical="center" wrapText="1"/>
    </xf>
    <xf numFmtId="169" fontId="28" fillId="0" borderId="18" xfId="0" applyNumberFormat="1" applyFont="1" applyFill="1" applyBorder="1" applyAlignment="1">
      <alignment horizontal="center" vertical="center" wrapText="1"/>
    </xf>
    <xf numFmtId="169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5" fillId="34" borderId="12" xfId="0" applyNumberFormat="1" applyFont="1" applyFill="1" applyBorder="1" applyAlignment="1">
      <alignment horizontal="center" vertical="top"/>
    </xf>
    <xf numFmtId="49" fontId="5" fillId="34" borderId="15" xfId="0" applyNumberFormat="1" applyFont="1" applyFill="1" applyBorder="1" applyAlignment="1">
      <alignment horizontal="center" vertical="top"/>
    </xf>
    <xf numFmtId="0" fontId="78" fillId="34" borderId="12" xfId="0" applyFont="1" applyFill="1" applyBorder="1" applyAlignment="1">
      <alignment horizontal="center" vertical="center" wrapText="1"/>
    </xf>
    <xf numFmtId="0" fontId="78" fillId="34" borderId="15" xfId="0" applyFont="1" applyFill="1" applyBorder="1" applyAlignment="1">
      <alignment horizontal="center" vertical="center" wrapText="1"/>
    </xf>
    <xf numFmtId="49" fontId="78" fillId="34" borderId="12" xfId="0" applyNumberFormat="1" applyFont="1" applyFill="1" applyBorder="1" applyAlignment="1">
      <alignment horizontal="center" vertical="center" wrapText="1"/>
    </xf>
    <xf numFmtId="49" fontId="78" fillId="34" borderId="15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78" fillId="34" borderId="12" xfId="0" applyFont="1" applyFill="1" applyBorder="1" applyAlignment="1">
      <alignment vertical="center" wrapText="1"/>
    </xf>
    <xf numFmtId="0" fontId="78" fillId="34" borderId="15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77" fillId="34" borderId="12" xfId="0" applyFont="1" applyFill="1" applyBorder="1" applyAlignment="1">
      <alignment vertical="center" wrapText="1"/>
    </xf>
    <xf numFmtId="0" fontId="77" fillId="34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78" fillId="34" borderId="13" xfId="0" applyFont="1" applyFill="1" applyBorder="1" applyAlignment="1">
      <alignment horizontal="center" vertical="center" wrapText="1"/>
    </xf>
    <xf numFmtId="49" fontId="78" fillId="34" borderId="13" xfId="0" applyNumberFormat="1" applyFont="1" applyFill="1" applyBorder="1" applyAlignment="1">
      <alignment horizontal="center" vertical="center" wrapText="1"/>
    </xf>
    <xf numFmtId="0" fontId="77" fillId="34" borderId="12" xfId="0" applyFont="1" applyFill="1" applyBorder="1" applyAlignment="1">
      <alignment horizontal="left" vertical="center" wrapText="1"/>
    </xf>
    <xf numFmtId="0" fontId="77" fillId="34" borderId="13" xfId="0" applyFont="1" applyFill="1" applyBorder="1" applyAlignment="1">
      <alignment horizontal="left" vertical="center" wrapText="1"/>
    </xf>
    <xf numFmtId="0" fontId="77" fillId="34" borderId="15" xfId="0" applyFont="1" applyFill="1" applyBorder="1" applyAlignment="1">
      <alignment horizontal="left" vertical="center" wrapText="1"/>
    </xf>
    <xf numFmtId="0" fontId="78" fillId="34" borderId="12" xfId="0" applyFont="1" applyFill="1" applyBorder="1" applyAlignment="1">
      <alignment horizontal="left" vertical="center" wrapText="1"/>
    </xf>
    <xf numFmtId="0" fontId="78" fillId="34" borderId="13" xfId="0" applyFont="1" applyFill="1" applyBorder="1" applyAlignment="1">
      <alignment horizontal="left" vertical="center" wrapText="1"/>
    </xf>
    <xf numFmtId="0" fontId="78" fillId="34" borderId="15" xfId="0" applyFont="1" applyFill="1" applyBorder="1" applyAlignment="1">
      <alignment horizontal="left" vertical="center" wrapText="1"/>
    </xf>
    <xf numFmtId="49" fontId="34" fillId="0" borderId="12" xfId="0" applyNumberFormat="1" applyFont="1" applyFill="1" applyBorder="1" applyAlignment="1">
      <alignment horizontal="center" vertical="top"/>
    </xf>
    <xf numFmtId="49" fontId="34" fillId="0" borderId="13" xfId="0" applyNumberFormat="1" applyFont="1" applyFill="1" applyBorder="1" applyAlignment="1">
      <alignment horizontal="center" vertical="top"/>
    </xf>
    <xf numFmtId="49" fontId="34" fillId="0" borderId="15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34" borderId="13" xfId="0" applyNumberFormat="1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left" vertical="top" wrapText="1"/>
    </xf>
    <xf numFmtId="49" fontId="6" fillId="34" borderId="12" xfId="0" applyNumberFormat="1" applyFont="1" applyFill="1" applyBorder="1" applyAlignment="1">
      <alignment horizontal="center" vertical="top"/>
    </xf>
    <xf numFmtId="49" fontId="6" fillId="34" borderId="15" xfId="0" applyNumberFormat="1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top"/>
    </xf>
    <xf numFmtId="49" fontId="34" fillId="34" borderId="12" xfId="0" applyNumberFormat="1" applyFont="1" applyFill="1" applyBorder="1" applyAlignment="1">
      <alignment horizontal="center" vertical="top"/>
    </xf>
    <xf numFmtId="49" fontId="34" fillId="34" borderId="15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78" fillId="34" borderId="12" xfId="0" applyFont="1" applyFill="1" applyBorder="1" applyAlignment="1">
      <alignment horizontal="center" vertical="top" wrapText="1"/>
    </xf>
    <xf numFmtId="0" fontId="78" fillId="34" borderId="15" xfId="0" applyFont="1" applyFill="1" applyBorder="1" applyAlignment="1">
      <alignment horizontal="center" vertical="top" wrapText="1"/>
    </xf>
    <xf numFmtId="49" fontId="78" fillId="34" borderId="12" xfId="0" applyNumberFormat="1" applyFont="1" applyFill="1" applyBorder="1" applyAlignment="1">
      <alignment horizontal="center" vertical="top" wrapText="1"/>
    </xf>
    <xf numFmtId="49" fontId="78" fillId="34" borderId="15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49" fontId="13" fillId="33" borderId="12" xfId="0" applyNumberFormat="1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15" fillId="0" borderId="1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left" vertical="top" wrapText="1"/>
    </xf>
    <xf numFmtId="0" fontId="29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9" fillId="0" borderId="0" xfId="0" applyFont="1" applyAlignment="1">
      <alignment/>
    </xf>
    <xf numFmtId="0" fontId="35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top"/>
    </xf>
    <xf numFmtId="49" fontId="34" fillId="0" borderId="15" xfId="0" applyNumberFormat="1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center" vertical="top"/>
    </xf>
    <xf numFmtId="0" fontId="34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/>
    </xf>
    <xf numFmtId="0" fontId="3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69" fontId="36" fillId="0" borderId="12" xfId="0" applyNumberFormat="1" applyFont="1" applyFill="1" applyBorder="1" applyAlignment="1">
      <alignment horizontal="center" vertical="center" wrapText="1"/>
    </xf>
    <xf numFmtId="169" fontId="36" fillId="0" borderId="13" xfId="0" applyNumberFormat="1" applyFont="1" applyFill="1" applyBorder="1" applyAlignment="1">
      <alignment horizontal="center" vertical="center" wrapText="1"/>
    </xf>
    <xf numFmtId="169" fontId="36" fillId="0" borderId="15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6" fillId="0" borderId="10" xfId="0" applyFont="1" applyFill="1" applyBorder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33" fillId="0" borderId="13" xfId="0" applyFont="1" applyBorder="1" applyAlignment="1">
      <alignment/>
    </xf>
    <xf numFmtId="0" fontId="33" fillId="0" borderId="15" xfId="0" applyFont="1" applyBorder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6" fillId="0" borderId="0" xfId="42" applyFont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="86" zoomScaleSheetLayoutView="86" zoomScalePageLayoutView="0" workbookViewId="0" topLeftCell="A1">
      <selection activeCell="B8" sqref="B8:L8"/>
    </sheetView>
  </sheetViews>
  <sheetFormatPr defaultColWidth="9.140625" defaultRowHeight="15"/>
  <cols>
    <col min="10" max="10" width="8.00390625" style="0" customWidth="1"/>
  </cols>
  <sheetData>
    <row r="1" ht="15.75">
      <c r="A1" s="26"/>
    </row>
    <row r="2" spans="1:14" ht="15.75">
      <c r="A2" s="26"/>
      <c r="K2" s="295" t="s">
        <v>140</v>
      </c>
      <c r="L2" s="296"/>
      <c r="M2" s="296"/>
      <c r="N2" s="296"/>
    </row>
    <row r="3" spans="1:14" ht="15.75">
      <c r="A3" s="28"/>
      <c r="K3" s="296"/>
      <c r="L3" s="296"/>
      <c r="M3" s="296"/>
      <c r="N3" s="296"/>
    </row>
    <row r="4" spans="1:14" ht="15.75">
      <c r="A4" s="29"/>
      <c r="K4" s="296"/>
      <c r="L4" s="296"/>
      <c r="M4" s="296"/>
      <c r="N4" s="296"/>
    </row>
    <row r="5" spans="1:14" ht="42.75" customHeight="1">
      <c r="A5" s="30"/>
      <c r="K5" s="296"/>
      <c r="L5" s="296"/>
      <c r="M5" s="296"/>
      <c r="N5" s="296"/>
    </row>
    <row r="6" ht="15.75">
      <c r="A6" s="30"/>
    </row>
    <row r="7" ht="73.5" customHeight="1">
      <c r="A7" s="30"/>
    </row>
    <row r="8" spans="1:12" ht="65.25" customHeight="1">
      <c r="A8" s="30"/>
      <c r="B8" s="297" t="s">
        <v>428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</row>
    <row r="9" ht="15.75">
      <c r="A9" s="30"/>
    </row>
    <row r="10" ht="15.75">
      <c r="A10" s="29"/>
    </row>
    <row r="11" ht="15.75">
      <c r="A11" s="29"/>
    </row>
    <row r="12" ht="15.75">
      <c r="A12" s="29"/>
    </row>
    <row r="13" ht="15.75">
      <c r="A13" s="29"/>
    </row>
    <row r="14" ht="15.75">
      <c r="J14" s="27"/>
    </row>
    <row r="15" ht="15.75">
      <c r="A15" s="29"/>
    </row>
  </sheetData>
  <sheetProtection/>
  <mergeCells count="2">
    <mergeCell ref="K2:N5"/>
    <mergeCell ref="B8:L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3"/>
  <sheetViews>
    <sheetView zoomScale="80" zoomScaleNormal="80" zoomScaleSheetLayoutView="80" zoomScalePageLayoutView="0" workbookViewId="0" topLeftCell="A39">
      <selection activeCell="F8" sqref="F8:F11"/>
    </sheetView>
  </sheetViews>
  <sheetFormatPr defaultColWidth="9.140625" defaultRowHeight="15"/>
  <cols>
    <col min="1" max="2" width="4.57421875" style="0" customWidth="1"/>
    <col min="3" max="3" width="4.421875" style="0" customWidth="1"/>
    <col min="4" max="5" width="3.28125" style="0" customWidth="1"/>
    <col min="6" max="6" width="35.7109375" style="0" customWidth="1"/>
    <col min="7" max="7" width="23.00390625" style="0" customWidth="1"/>
    <col min="8" max="8" width="6.7109375" style="0" customWidth="1"/>
    <col min="9" max="10" width="4.00390625" style="0" customWidth="1"/>
    <col min="11" max="11" width="13.28125" style="0" customWidth="1"/>
    <col min="12" max="12" width="8.140625" style="0" customWidth="1"/>
    <col min="13" max="13" width="17.00390625" style="104" customWidth="1"/>
    <col min="14" max="14" width="15.421875" style="104" customWidth="1"/>
    <col min="15" max="15" width="15.7109375" style="104" customWidth="1"/>
    <col min="16" max="16" width="13.140625" style="104" customWidth="1"/>
    <col min="17" max="17" width="15.00390625" style="104" customWidth="1"/>
  </cols>
  <sheetData>
    <row r="1" spans="1:17" ht="18.75">
      <c r="A1" s="348"/>
      <c r="B1" s="348"/>
      <c r="C1" s="348"/>
      <c r="D1" s="348"/>
      <c r="E1" s="348"/>
      <c r="F1" s="348"/>
      <c r="G1" s="38"/>
      <c r="H1" s="38"/>
      <c r="I1" s="38"/>
      <c r="J1" s="38"/>
      <c r="K1" s="38"/>
      <c r="L1" s="38"/>
      <c r="M1" s="39"/>
      <c r="N1" s="38"/>
      <c r="O1" s="38"/>
      <c r="P1" s="38"/>
      <c r="Q1" s="107"/>
    </row>
    <row r="2" spans="1:17" ht="47.25" customHeight="1">
      <c r="A2" s="349" t="s">
        <v>44</v>
      </c>
      <c r="B2" s="349"/>
      <c r="C2" s="349"/>
      <c r="D2" s="349"/>
      <c r="E2" s="349"/>
      <c r="F2" s="349"/>
      <c r="G2" s="5"/>
      <c r="H2" s="5"/>
      <c r="I2" s="5"/>
      <c r="J2" s="5"/>
      <c r="K2" s="5"/>
      <c r="L2" s="5"/>
      <c r="M2" s="6"/>
      <c r="N2" s="5"/>
      <c r="O2" s="5"/>
      <c r="P2" s="5"/>
      <c r="Q2" s="108"/>
    </row>
    <row r="3" spans="1:17" ht="33.75" customHeight="1">
      <c r="A3" s="350" t="s">
        <v>429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7" ht="18.75">
      <c r="A4" s="15"/>
      <c r="B4" s="109"/>
      <c r="C4" s="109"/>
      <c r="D4" s="109"/>
      <c r="E4" s="352" t="s">
        <v>268</v>
      </c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109"/>
    </row>
    <row r="5" spans="1:17" ht="20.25" customHeight="1">
      <c r="A5" s="1"/>
      <c r="B5" s="1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89.25" customHeight="1">
      <c r="A6" s="353" t="s">
        <v>6</v>
      </c>
      <c r="B6" s="354"/>
      <c r="C6" s="354"/>
      <c r="D6" s="354"/>
      <c r="E6" s="355"/>
      <c r="F6" s="356" t="s">
        <v>25</v>
      </c>
      <c r="G6" s="356" t="s">
        <v>26</v>
      </c>
      <c r="H6" s="358" t="s">
        <v>27</v>
      </c>
      <c r="I6" s="358"/>
      <c r="J6" s="358"/>
      <c r="K6" s="358"/>
      <c r="L6" s="358"/>
      <c r="M6" s="359" t="s">
        <v>28</v>
      </c>
      <c r="N6" s="360"/>
      <c r="O6" s="360"/>
      <c r="P6" s="361" t="s">
        <v>46</v>
      </c>
      <c r="Q6" s="361"/>
    </row>
    <row r="7" spans="1:17" ht="99" customHeight="1">
      <c r="A7" s="51" t="s">
        <v>11</v>
      </c>
      <c r="B7" s="51" t="s">
        <v>12</v>
      </c>
      <c r="C7" s="51" t="s">
        <v>29</v>
      </c>
      <c r="D7" s="51" t="s">
        <v>30</v>
      </c>
      <c r="E7" s="51" t="s">
        <v>45</v>
      </c>
      <c r="F7" s="357" t="s">
        <v>14</v>
      </c>
      <c r="G7" s="356"/>
      <c r="H7" s="60" t="s">
        <v>7</v>
      </c>
      <c r="I7" s="60" t="s">
        <v>31</v>
      </c>
      <c r="J7" s="60" t="s">
        <v>32</v>
      </c>
      <c r="K7" s="60" t="s">
        <v>33</v>
      </c>
      <c r="L7" s="60" t="s">
        <v>34</v>
      </c>
      <c r="M7" s="34" t="s">
        <v>84</v>
      </c>
      <c r="N7" s="34" t="s">
        <v>85</v>
      </c>
      <c r="O7" s="34" t="s">
        <v>47</v>
      </c>
      <c r="P7" s="34" t="s">
        <v>86</v>
      </c>
      <c r="Q7" s="34" t="s">
        <v>87</v>
      </c>
    </row>
    <row r="8" spans="1:17" ht="19.5" customHeight="1">
      <c r="A8" s="370" t="s">
        <v>15</v>
      </c>
      <c r="B8" s="345"/>
      <c r="C8" s="315"/>
      <c r="D8" s="315"/>
      <c r="E8" s="315"/>
      <c r="F8" s="364" t="s">
        <v>430</v>
      </c>
      <c r="G8" s="61" t="s">
        <v>35</v>
      </c>
      <c r="H8" s="62"/>
      <c r="I8" s="62"/>
      <c r="J8" s="62"/>
      <c r="K8" s="62"/>
      <c r="L8" s="62"/>
      <c r="M8" s="63">
        <f>M9+M10+M11</f>
        <v>129410.50000000001</v>
      </c>
      <c r="N8" s="63">
        <f>N9+N10+N11</f>
        <v>144633.2</v>
      </c>
      <c r="O8" s="63">
        <f>O9+O10+O11</f>
        <v>143049.1</v>
      </c>
      <c r="P8" s="63">
        <f>O8/M8*100</f>
        <v>110.53902117679786</v>
      </c>
      <c r="Q8" s="63">
        <f>O8/N8*100</f>
        <v>98.90474662802178</v>
      </c>
    </row>
    <row r="9" spans="1:17" ht="54" customHeight="1">
      <c r="A9" s="371"/>
      <c r="B9" s="346"/>
      <c r="C9" s="316"/>
      <c r="D9" s="316"/>
      <c r="E9" s="316"/>
      <c r="F9" s="365"/>
      <c r="G9" s="44" t="s">
        <v>36</v>
      </c>
      <c r="H9" s="62">
        <v>938</v>
      </c>
      <c r="I9" s="62"/>
      <c r="J9" s="62"/>
      <c r="K9" s="62"/>
      <c r="L9" s="62"/>
      <c r="M9" s="63">
        <f>M12+M17+M28+M40</f>
        <v>126805.20000000001</v>
      </c>
      <c r="N9" s="63">
        <f>N12+N17+N28+N40</f>
        <v>141689.90000000002</v>
      </c>
      <c r="O9" s="63">
        <f>O12+O17+O28+O40</f>
        <v>140385.80000000002</v>
      </c>
      <c r="P9" s="63">
        <f>O9/M9*100</f>
        <v>110.70981316223624</v>
      </c>
      <c r="Q9" s="63">
        <f>O9/N9*100</f>
        <v>99.07960976752753</v>
      </c>
    </row>
    <row r="10" spans="1:17" ht="54" customHeight="1">
      <c r="A10" s="133"/>
      <c r="B10" s="134"/>
      <c r="C10" s="132"/>
      <c r="D10" s="132"/>
      <c r="E10" s="132"/>
      <c r="F10" s="365"/>
      <c r="G10" s="44" t="s">
        <v>271</v>
      </c>
      <c r="H10" s="62" t="s">
        <v>272</v>
      </c>
      <c r="I10" s="62"/>
      <c r="J10" s="62"/>
      <c r="K10" s="62"/>
      <c r="L10" s="62"/>
      <c r="M10" s="63">
        <f aca="true" t="shared" si="0" ref="M10:O11">M34</f>
        <v>0</v>
      </c>
      <c r="N10" s="63">
        <f t="shared" si="0"/>
        <v>280</v>
      </c>
      <c r="O10" s="63">
        <f t="shared" si="0"/>
        <v>0</v>
      </c>
      <c r="P10" s="63">
        <v>0</v>
      </c>
      <c r="Q10" s="63">
        <v>0</v>
      </c>
    </row>
    <row r="11" spans="1:17" ht="54" customHeight="1">
      <c r="A11" s="133"/>
      <c r="B11" s="134"/>
      <c r="C11" s="132"/>
      <c r="D11" s="132"/>
      <c r="E11" s="132"/>
      <c r="F11" s="366"/>
      <c r="G11" s="44" t="s">
        <v>270</v>
      </c>
      <c r="H11" s="62" t="s">
        <v>273</v>
      </c>
      <c r="I11" s="62"/>
      <c r="J11" s="62"/>
      <c r="K11" s="62"/>
      <c r="L11" s="62"/>
      <c r="M11" s="63">
        <f t="shared" si="0"/>
        <v>2605.3</v>
      </c>
      <c r="N11" s="63">
        <f t="shared" si="0"/>
        <v>2663.3</v>
      </c>
      <c r="O11" s="63">
        <f t="shared" si="0"/>
        <v>2663.3</v>
      </c>
      <c r="P11" s="63">
        <f>O11/M11*100</f>
        <v>102.22623114420604</v>
      </c>
      <c r="Q11" s="63">
        <f>O11/N11*100</f>
        <v>100</v>
      </c>
    </row>
    <row r="12" spans="1:17" s="73" customFormat="1" ht="19.5" customHeight="1">
      <c r="A12" s="343" t="s">
        <v>15</v>
      </c>
      <c r="B12" s="343" t="s">
        <v>16</v>
      </c>
      <c r="C12" s="343"/>
      <c r="D12" s="343"/>
      <c r="E12" s="341"/>
      <c r="F12" s="340" t="s">
        <v>184</v>
      </c>
      <c r="G12" s="71" t="s">
        <v>35</v>
      </c>
      <c r="H12" s="72"/>
      <c r="I12" s="72"/>
      <c r="J12" s="72"/>
      <c r="K12" s="72"/>
      <c r="L12" s="72"/>
      <c r="M12" s="64">
        <f>M13</f>
        <v>80704.1</v>
      </c>
      <c r="N12" s="64">
        <f>N13</f>
        <v>92083.70000000001</v>
      </c>
      <c r="O12" s="64">
        <f>O13</f>
        <v>91352.5</v>
      </c>
      <c r="P12" s="63">
        <f>O12/M12*100</f>
        <v>113.19437302441881</v>
      </c>
      <c r="Q12" s="63">
        <f>O12/N12*100</f>
        <v>99.20593981345232</v>
      </c>
    </row>
    <row r="13" spans="1:17" s="73" customFormat="1" ht="52.5" customHeight="1">
      <c r="A13" s="343"/>
      <c r="B13" s="343"/>
      <c r="C13" s="343"/>
      <c r="D13" s="343"/>
      <c r="E13" s="342"/>
      <c r="F13" s="340"/>
      <c r="G13" s="70" t="s">
        <v>37</v>
      </c>
      <c r="H13" s="74">
        <v>938</v>
      </c>
      <c r="I13" s="74" t="s">
        <v>38</v>
      </c>
      <c r="J13" s="74" t="s">
        <v>39</v>
      </c>
      <c r="K13" s="74"/>
      <c r="L13" s="74"/>
      <c r="M13" s="65">
        <f>SUM(M14:M16)</f>
        <v>80704.1</v>
      </c>
      <c r="N13" s="65">
        <f>SUM(N14:N16)</f>
        <v>92083.70000000001</v>
      </c>
      <c r="O13" s="65">
        <f>SUM(O14:O16)</f>
        <v>91352.5</v>
      </c>
      <c r="P13" s="110">
        <f>O13/M13*100</f>
        <v>113.19437302441881</v>
      </c>
      <c r="Q13" s="110">
        <f>O13/N13*100</f>
        <v>99.20593981345232</v>
      </c>
    </row>
    <row r="14" spans="1:17" s="73" customFormat="1" ht="53.25" customHeight="1">
      <c r="A14" s="99" t="s">
        <v>15</v>
      </c>
      <c r="B14" s="99" t="s">
        <v>16</v>
      </c>
      <c r="C14" s="99" t="s">
        <v>39</v>
      </c>
      <c r="D14" s="99"/>
      <c r="E14" s="99"/>
      <c r="F14" s="75" t="s">
        <v>185</v>
      </c>
      <c r="G14" s="98" t="s">
        <v>37</v>
      </c>
      <c r="H14" s="77" t="s">
        <v>17</v>
      </c>
      <c r="I14" s="77" t="s">
        <v>38</v>
      </c>
      <c r="J14" s="77" t="s">
        <v>39</v>
      </c>
      <c r="K14" s="78" t="s">
        <v>186</v>
      </c>
      <c r="L14" s="79" t="s">
        <v>239</v>
      </c>
      <c r="M14" s="65">
        <v>770</v>
      </c>
      <c r="N14" s="65">
        <v>2817.1</v>
      </c>
      <c r="O14" s="65">
        <v>2384.3</v>
      </c>
      <c r="P14" s="110">
        <f>O14/M14*100</f>
        <v>309.6493506493507</v>
      </c>
      <c r="Q14" s="110">
        <f>O14/N14*100</f>
        <v>84.63668311384048</v>
      </c>
    </row>
    <row r="15" spans="1:17" s="73" customFormat="1" ht="63" customHeight="1">
      <c r="A15" s="101" t="s">
        <v>15</v>
      </c>
      <c r="B15" s="101" t="s">
        <v>16</v>
      </c>
      <c r="C15" s="101" t="s">
        <v>42</v>
      </c>
      <c r="D15" s="103"/>
      <c r="E15" s="103"/>
      <c r="F15" s="362" t="s">
        <v>187</v>
      </c>
      <c r="G15" s="100" t="s">
        <v>37</v>
      </c>
      <c r="H15" s="80">
        <v>938</v>
      </c>
      <c r="I15" s="81" t="s">
        <v>38</v>
      </c>
      <c r="J15" s="81" t="s">
        <v>39</v>
      </c>
      <c r="K15" s="81" t="s">
        <v>188</v>
      </c>
      <c r="L15" s="80">
        <v>620</v>
      </c>
      <c r="M15" s="65">
        <v>79934.1</v>
      </c>
      <c r="N15" s="65">
        <v>89266.6</v>
      </c>
      <c r="O15" s="65">
        <v>88968.2</v>
      </c>
      <c r="P15" s="110">
        <f aca="true" t="shared" si="1" ref="P15:P60">O15/M15*100</f>
        <v>111.30193496893064</v>
      </c>
      <c r="Q15" s="110">
        <f aca="true" t="shared" si="2" ref="Q15:Q60">O15/N15*100</f>
        <v>99.66572043743123</v>
      </c>
    </row>
    <row r="16" spans="1:17" s="73" customFormat="1" ht="0.75" customHeight="1">
      <c r="A16" s="113" t="s">
        <v>15</v>
      </c>
      <c r="B16" s="113" t="s">
        <v>16</v>
      </c>
      <c r="C16" s="113" t="s">
        <v>42</v>
      </c>
      <c r="D16" s="103"/>
      <c r="E16" s="103"/>
      <c r="F16" s="363"/>
      <c r="G16" s="111" t="s">
        <v>37</v>
      </c>
      <c r="H16" s="80">
        <v>938</v>
      </c>
      <c r="I16" s="81" t="s">
        <v>38</v>
      </c>
      <c r="J16" s="81" t="s">
        <v>39</v>
      </c>
      <c r="K16" s="81" t="s">
        <v>253</v>
      </c>
      <c r="L16" s="80">
        <v>620</v>
      </c>
      <c r="M16" s="65">
        <v>0</v>
      </c>
      <c r="N16" s="65">
        <v>0</v>
      </c>
      <c r="O16" s="65">
        <v>0</v>
      </c>
      <c r="P16" s="110">
        <v>0</v>
      </c>
      <c r="Q16" s="110">
        <v>0</v>
      </c>
    </row>
    <row r="17" spans="1:17" s="73" customFormat="1" ht="19.5" customHeight="1">
      <c r="A17" s="343" t="s">
        <v>15</v>
      </c>
      <c r="B17" s="343" t="s">
        <v>19</v>
      </c>
      <c r="C17" s="344"/>
      <c r="D17" s="344"/>
      <c r="E17" s="299"/>
      <c r="F17" s="318" t="s">
        <v>189</v>
      </c>
      <c r="G17" s="82" t="s">
        <v>35</v>
      </c>
      <c r="H17" s="81"/>
      <c r="I17" s="81"/>
      <c r="J17" s="81"/>
      <c r="K17" s="80"/>
      <c r="L17" s="80"/>
      <c r="M17" s="64">
        <f>M18</f>
        <v>30432.600000000002</v>
      </c>
      <c r="N17" s="64">
        <f>N18</f>
        <v>29837.600000000002</v>
      </c>
      <c r="O17" s="64">
        <f>O18</f>
        <v>29538.600000000002</v>
      </c>
      <c r="P17" s="63">
        <f t="shared" si="1"/>
        <v>97.06236075787149</v>
      </c>
      <c r="Q17" s="63">
        <f t="shared" si="2"/>
        <v>98.99790867898223</v>
      </c>
    </row>
    <row r="18" spans="1:17" s="83" customFormat="1" ht="56.25" customHeight="1">
      <c r="A18" s="343"/>
      <c r="B18" s="343"/>
      <c r="C18" s="344"/>
      <c r="D18" s="344"/>
      <c r="E18" s="300"/>
      <c r="F18" s="318"/>
      <c r="G18" s="76" t="s">
        <v>37</v>
      </c>
      <c r="H18" s="81" t="s">
        <v>17</v>
      </c>
      <c r="I18" s="81" t="s">
        <v>38</v>
      </c>
      <c r="J18" s="81" t="s">
        <v>39</v>
      </c>
      <c r="K18" s="80"/>
      <c r="L18" s="80"/>
      <c r="M18" s="65">
        <f>SUM(M19:M27)</f>
        <v>30432.600000000002</v>
      </c>
      <c r="N18" s="65">
        <f>SUM(N19:N27)</f>
        <v>29837.600000000002</v>
      </c>
      <c r="O18" s="65">
        <f>SUM(O19:O27)</f>
        <v>29538.600000000002</v>
      </c>
      <c r="P18" s="110">
        <f>O18/M18*100</f>
        <v>97.06236075787149</v>
      </c>
      <c r="Q18" s="110">
        <f t="shared" si="2"/>
        <v>98.99790867898223</v>
      </c>
    </row>
    <row r="19" spans="1:17" s="83" customFormat="1" ht="53.25" customHeight="1">
      <c r="A19" s="299" t="s">
        <v>15</v>
      </c>
      <c r="B19" s="299" t="s">
        <v>19</v>
      </c>
      <c r="C19" s="299" t="s">
        <v>39</v>
      </c>
      <c r="D19" s="299"/>
      <c r="E19" s="299"/>
      <c r="F19" s="307" t="s">
        <v>156</v>
      </c>
      <c r="G19" s="307" t="s">
        <v>37</v>
      </c>
      <c r="H19" s="81" t="s">
        <v>17</v>
      </c>
      <c r="I19" s="81" t="s">
        <v>38</v>
      </c>
      <c r="J19" s="81" t="s">
        <v>39</v>
      </c>
      <c r="K19" s="81" t="s">
        <v>190</v>
      </c>
      <c r="L19" s="79">
        <v>610</v>
      </c>
      <c r="M19" s="65">
        <v>29637.4</v>
      </c>
      <c r="N19" s="65">
        <v>28878.4</v>
      </c>
      <c r="O19" s="65">
        <v>28579.4</v>
      </c>
      <c r="P19" s="110">
        <f t="shared" si="1"/>
        <v>96.43018618367333</v>
      </c>
      <c r="Q19" s="110">
        <f t="shared" si="2"/>
        <v>98.96462407889634</v>
      </c>
    </row>
    <row r="20" spans="1:17" s="73" customFormat="1" ht="81.75" customHeight="1" hidden="1">
      <c r="A20" s="339"/>
      <c r="B20" s="339"/>
      <c r="C20" s="339"/>
      <c r="D20" s="339"/>
      <c r="E20" s="339"/>
      <c r="F20" s="319"/>
      <c r="G20" s="319"/>
      <c r="H20" s="81" t="s">
        <v>17</v>
      </c>
      <c r="I20" s="81" t="s">
        <v>38</v>
      </c>
      <c r="J20" s="81" t="s">
        <v>39</v>
      </c>
      <c r="K20" s="81" t="s">
        <v>190</v>
      </c>
      <c r="L20" s="79">
        <v>612</v>
      </c>
      <c r="M20" s="65"/>
      <c r="N20" s="65"/>
      <c r="O20" s="65"/>
      <c r="P20" s="110" t="e">
        <f t="shared" si="1"/>
        <v>#DIV/0!</v>
      </c>
      <c r="Q20" s="110" t="e">
        <f t="shared" si="2"/>
        <v>#DIV/0!</v>
      </c>
    </row>
    <row r="21" spans="1:17" s="73" customFormat="1" ht="27" customHeight="1" hidden="1">
      <c r="A21" s="300"/>
      <c r="B21" s="300"/>
      <c r="C21" s="300"/>
      <c r="D21" s="300"/>
      <c r="E21" s="300"/>
      <c r="F21" s="308"/>
      <c r="G21" s="308"/>
      <c r="H21" s="81" t="s">
        <v>17</v>
      </c>
      <c r="I21" s="81" t="s">
        <v>38</v>
      </c>
      <c r="J21" s="81" t="s">
        <v>39</v>
      </c>
      <c r="K21" s="81" t="s">
        <v>191</v>
      </c>
      <c r="L21" s="79">
        <v>612</v>
      </c>
      <c r="M21" s="65"/>
      <c r="N21" s="65"/>
      <c r="O21" s="65"/>
      <c r="P21" s="110" t="e">
        <f t="shared" si="1"/>
        <v>#DIV/0!</v>
      </c>
      <c r="Q21" s="110" t="e">
        <f t="shared" si="2"/>
        <v>#DIV/0!</v>
      </c>
    </row>
    <row r="22" spans="1:17" s="73" customFormat="1" ht="34.5" customHeight="1">
      <c r="A22" s="299" t="s">
        <v>15</v>
      </c>
      <c r="B22" s="299" t="s">
        <v>19</v>
      </c>
      <c r="C22" s="299" t="s">
        <v>42</v>
      </c>
      <c r="D22" s="299"/>
      <c r="E22" s="299"/>
      <c r="F22" s="307" t="s">
        <v>192</v>
      </c>
      <c r="G22" s="307" t="s">
        <v>37</v>
      </c>
      <c r="H22" s="81" t="s">
        <v>17</v>
      </c>
      <c r="I22" s="81" t="s">
        <v>38</v>
      </c>
      <c r="J22" s="81" t="s">
        <v>39</v>
      </c>
      <c r="K22" s="84" t="s">
        <v>242</v>
      </c>
      <c r="L22" s="79">
        <v>610</v>
      </c>
      <c r="M22" s="65">
        <v>40</v>
      </c>
      <c r="N22" s="65">
        <v>0</v>
      </c>
      <c r="O22" s="65">
        <v>0</v>
      </c>
      <c r="P22" s="110">
        <f t="shared" si="1"/>
        <v>0</v>
      </c>
      <c r="Q22" s="110">
        <v>0</v>
      </c>
    </row>
    <row r="23" spans="1:17" s="73" customFormat="1" ht="34.5" customHeight="1">
      <c r="A23" s="339"/>
      <c r="B23" s="339"/>
      <c r="C23" s="339"/>
      <c r="D23" s="339"/>
      <c r="E23" s="339"/>
      <c r="F23" s="319"/>
      <c r="G23" s="319"/>
      <c r="H23" s="81" t="s">
        <v>17</v>
      </c>
      <c r="I23" s="81" t="s">
        <v>38</v>
      </c>
      <c r="J23" s="81" t="s">
        <v>39</v>
      </c>
      <c r="K23" s="84" t="s">
        <v>259</v>
      </c>
      <c r="L23" s="79">
        <v>610</v>
      </c>
      <c r="M23" s="65">
        <v>0</v>
      </c>
      <c r="N23" s="65">
        <v>399.2</v>
      </c>
      <c r="O23" s="65">
        <v>399.2</v>
      </c>
      <c r="P23" s="110">
        <v>0</v>
      </c>
      <c r="Q23" s="110">
        <f>O23/N23*100</f>
        <v>100</v>
      </c>
    </row>
    <row r="24" spans="1:17" s="73" customFormat="1" ht="34.5" customHeight="1">
      <c r="A24" s="300"/>
      <c r="B24" s="300"/>
      <c r="C24" s="300"/>
      <c r="D24" s="300"/>
      <c r="E24" s="300"/>
      <c r="F24" s="308"/>
      <c r="G24" s="308"/>
      <c r="H24" s="81" t="s">
        <v>17</v>
      </c>
      <c r="I24" s="81" t="s">
        <v>38</v>
      </c>
      <c r="J24" s="81" t="s">
        <v>39</v>
      </c>
      <c r="K24" s="84" t="s">
        <v>241</v>
      </c>
      <c r="L24" s="79">
        <v>610</v>
      </c>
      <c r="M24" s="65">
        <v>395.2</v>
      </c>
      <c r="N24" s="65">
        <v>0</v>
      </c>
      <c r="O24" s="65">
        <v>0</v>
      </c>
      <c r="P24" s="110">
        <v>0</v>
      </c>
      <c r="Q24" s="110">
        <v>0</v>
      </c>
    </row>
    <row r="25" spans="1:17" s="73" customFormat="1" ht="39" customHeight="1" hidden="1">
      <c r="A25" s="299" t="s">
        <v>15</v>
      </c>
      <c r="B25" s="299" t="s">
        <v>19</v>
      </c>
      <c r="C25" s="299" t="s">
        <v>15</v>
      </c>
      <c r="D25" s="299"/>
      <c r="E25" s="299"/>
      <c r="F25" s="307" t="s">
        <v>163</v>
      </c>
      <c r="G25" s="307" t="s">
        <v>37</v>
      </c>
      <c r="H25" s="81" t="s">
        <v>17</v>
      </c>
      <c r="I25" s="81" t="s">
        <v>38</v>
      </c>
      <c r="J25" s="81" t="s">
        <v>39</v>
      </c>
      <c r="K25" s="84" t="s">
        <v>193</v>
      </c>
      <c r="L25" s="79">
        <v>612</v>
      </c>
      <c r="M25" s="65"/>
      <c r="N25" s="65"/>
      <c r="O25" s="65"/>
      <c r="P25" s="110" t="e">
        <f t="shared" si="1"/>
        <v>#DIV/0!</v>
      </c>
      <c r="Q25" s="110" t="e">
        <f t="shared" si="2"/>
        <v>#DIV/0!</v>
      </c>
    </row>
    <row r="26" spans="1:17" s="73" customFormat="1" ht="34.5" customHeight="1" hidden="1">
      <c r="A26" s="339"/>
      <c r="B26" s="339"/>
      <c r="C26" s="339"/>
      <c r="D26" s="339"/>
      <c r="E26" s="339"/>
      <c r="F26" s="319"/>
      <c r="G26" s="319"/>
      <c r="H26" s="81" t="s">
        <v>17</v>
      </c>
      <c r="I26" s="81" t="s">
        <v>38</v>
      </c>
      <c r="J26" s="81" t="s">
        <v>39</v>
      </c>
      <c r="K26" s="84" t="s">
        <v>194</v>
      </c>
      <c r="L26" s="79">
        <v>610</v>
      </c>
      <c r="M26" s="65">
        <v>0</v>
      </c>
      <c r="N26" s="65">
        <v>0</v>
      </c>
      <c r="O26" s="65">
        <v>0</v>
      </c>
      <c r="P26" s="110">
        <v>0</v>
      </c>
      <c r="Q26" s="110" t="e">
        <f t="shared" si="2"/>
        <v>#DIV/0!</v>
      </c>
    </row>
    <row r="27" spans="1:17" s="73" customFormat="1" ht="34.5" customHeight="1">
      <c r="A27" s="339"/>
      <c r="B27" s="339"/>
      <c r="C27" s="339"/>
      <c r="D27" s="339"/>
      <c r="E27" s="339"/>
      <c r="F27" s="319"/>
      <c r="G27" s="319"/>
      <c r="H27" s="81" t="s">
        <v>17</v>
      </c>
      <c r="I27" s="81" t="s">
        <v>38</v>
      </c>
      <c r="J27" s="81" t="s">
        <v>39</v>
      </c>
      <c r="K27" s="84" t="s">
        <v>195</v>
      </c>
      <c r="L27" s="79">
        <v>610</v>
      </c>
      <c r="M27" s="65">
        <v>360</v>
      </c>
      <c r="N27" s="65">
        <v>560</v>
      </c>
      <c r="O27" s="65">
        <v>560</v>
      </c>
      <c r="P27" s="110">
        <f t="shared" si="1"/>
        <v>155.55555555555557</v>
      </c>
      <c r="Q27" s="110">
        <f t="shared" si="2"/>
        <v>100</v>
      </c>
    </row>
    <row r="28" spans="1:17" s="73" customFormat="1" ht="19.5" customHeight="1">
      <c r="A28" s="341" t="s">
        <v>15</v>
      </c>
      <c r="B28" s="341" t="s">
        <v>196</v>
      </c>
      <c r="C28" s="299"/>
      <c r="D28" s="299"/>
      <c r="E28" s="299"/>
      <c r="F28" s="334" t="s">
        <v>166</v>
      </c>
      <c r="G28" s="82" t="s">
        <v>35</v>
      </c>
      <c r="H28" s="81"/>
      <c r="I28" s="81"/>
      <c r="J28" s="81"/>
      <c r="K28" s="80"/>
      <c r="L28" s="80"/>
      <c r="M28" s="64">
        <f>M29</f>
        <v>9017.8</v>
      </c>
      <c r="N28" s="64">
        <f>N29</f>
        <v>8923</v>
      </c>
      <c r="O28" s="64">
        <f>O29</f>
        <v>8793.1</v>
      </c>
      <c r="P28" s="63">
        <f t="shared" si="1"/>
        <v>97.50826143848833</v>
      </c>
      <c r="Q28" s="63">
        <f t="shared" si="2"/>
        <v>98.54421158803093</v>
      </c>
    </row>
    <row r="29" spans="1:17" s="73" customFormat="1" ht="57.75" customHeight="1">
      <c r="A29" s="342"/>
      <c r="B29" s="342"/>
      <c r="C29" s="300"/>
      <c r="D29" s="300"/>
      <c r="E29" s="300"/>
      <c r="F29" s="335"/>
      <c r="G29" s="76" t="s">
        <v>37</v>
      </c>
      <c r="H29" s="81" t="s">
        <v>17</v>
      </c>
      <c r="I29" s="81" t="s">
        <v>38</v>
      </c>
      <c r="J29" s="81" t="s">
        <v>39</v>
      </c>
      <c r="K29" s="80"/>
      <c r="L29" s="80"/>
      <c r="M29" s="65">
        <f>SUM(M30:M32)</f>
        <v>9017.8</v>
      </c>
      <c r="N29" s="65">
        <f>SUM(N30:N32)</f>
        <v>8923</v>
      </c>
      <c r="O29" s="65">
        <f>SUM(O30:O32)</f>
        <v>8793.1</v>
      </c>
      <c r="P29" s="110">
        <f t="shared" si="1"/>
        <v>97.50826143848833</v>
      </c>
      <c r="Q29" s="110">
        <f t="shared" si="2"/>
        <v>98.54421158803093</v>
      </c>
    </row>
    <row r="30" spans="1:17" s="73" customFormat="1" ht="48.75" customHeight="1">
      <c r="A30" s="299" t="s">
        <v>15</v>
      </c>
      <c r="B30" s="299" t="s">
        <v>196</v>
      </c>
      <c r="C30" s="299" t="s">
        <v>39</v>
      </c>
      <c r="D30" s="299"/>
      <c r="E30" s="102"/>
      <c r="F30" s="89" t="s">
        <v>197</v>
      </c>
      <c r="G30" s="89" t="s">
        <v>37</v>
      </c>
      <c r="H30" s="85">
        <v>938</v>
      </c>
      <c r="I30" s="77" t="s">
        <v>38</v>
      </c>
      <c r="J30" s="77" t="s">
        <v>39</v>
      </c>
      <c r="K30" s="77" t="s">
        <v>198</v>
      </c>
      <c r="L30" s="78" t="s">
        <v>240</v>
      </c>
      <c r="M30" s="65">
        <v>9017.8</v>
      </c>
      <c r="N30" s="65">
        <v>8923</v>
      </c>
      <c r="O30" s="65">
        <v>8793.1</v>
      </c>
      <c r="P30" s="110">
        <f t="shared" si="1"/>
        <v>97.50826143848833</v>
      </c>
      <c r="Q30" s="110">
        <f t="shared" si="2"/>
        <v>98.54421158803093</v>
      </c>
    </row>
    <row r="31" spans="1:17" s="73" customFormat="1" ht="34.5" customHeight="1" hidden="1">
      <c r="A31" s="339"/>
      <c r="B31" s="339"/>
      <c r="C31" s="339"/>
      <c r="D31" s="339"/>
      <c r="E31" s="299"/>
      <c r="F31" s="307" t="s">
        <v>243</v>
      </c>
      <c r="G31" s="307" t="s">
        <v>37</v>
      </c>
      <c r="H31" s="85">
        <v>938</v>
      </c>
      <c r="I31" s="77" t="s">
        <v>38</v>
      </c>
      <c r="J31" s="77" t="s">
        <v>39</v>
      </c>
      <c r="K31" s="77" t="s">
        <v>244</v>
      </c>
      <c r="L31" s="78" t="s">
        <v>240</v>
      </c>
      <c r="M31" s="65">
        <v>0</v>
      </c>
      <c r="N31" s="65">
        <v>0</v>
      </c>
      <c r="O31" s="65">
        <v>0</v>
      </c>
      <c r="P31" s="110">
        <v>0</v>
      </c>
      <c r="Q31" s="110">
        <v>0</v>
      </c>
    </row>
    <row r="32" spans="1:17" s="73" customFormat="1" ht="19.5" customHeight="1" hidden="1">
      <c r="A32" s="300"/>
      <c r="B32" s="300"/>
      <c r="C32" s="300"/>
      <c r="D32" s="300"/>
      <c r="E32" s="300"/>
      <c r="F32" s="308"/>
      <c r="G32" s="308"/>
      <c r="H32" s="85">
        <v>938</v>
      </c>
      <c r="I32" s="77" t="s">
        <v>38</v>
      </c>
      <c r="J32" s="77" t="s">
        <v>39</v>
      </c>
      <c r="K32" s="77" t="s">
        <v>245</v>
      </c>
      <c r="L32" s="78" t="s">
        <v>240</v>
      </c>
      <c r="M32" s="65">
        <v>0</v>
      </c>
      <c r="N32" s="65">
        <v>0</v>
      </c>
      <c r="O32" s="65">
        <v>0</v>
      </c>
      <c r="P32" s="110">
        <v>0</v>
      </c>
      <c r="Q32" s="110">
        <v>0</v>
      </c>
    </row>
    <row r="33" spans="1:17" s="104" customFormat="1" ht="36" customHeight="1">
      <c r="A33" s="345" t="s">
        <v>15</v>
      </c>
      <c r="B33" s="345" t="s">
        <v>77</v>
      </c>
      <c r="C33" s="336"/>
      <c r="D33" s="328"/>
      <c r="E33" s="328"/>
      <c r="F33" s="331" t="s">
        <v>199</v>
      </c>
      <c r="G33" s="146" t="s">
        <v>35</v>
      </c>
      <c r="H33" s="147"/>
      <c r="I33" s="139"/>
      <c r="J33" s="139"/>
      <c r="K33" s="147"/>
      <c r="L33" s="148"/>
      <c r="M33" s="149">
        <f>M34+M35</f>
        <v>2605.3</v>
      </c>
      <c r="N33" s="149">
        <f>N34+N35</f>
        <v>2943.3</v>
      </c>
      <c r="O33" s="149">
        <f>O34+O35</f>
        <v>2663.3</v>
      </c>
      <c r="P33" s="110">
        <f>O33/M33*100</f>
        <v>102.22623114420604</v>
      </c>
      <c r="Q33" s="110">
        <f>O33/N33*100</f>
        <v>90.48686848095674</v>
      </c>
    </row>
    <row r="34" spans="1:17" s="104" customFormat="1" ht="48" customHeight="1">
      <c r="A34" s="346"/>
      <c r="B34" s="346"/>
      <c r="C34" s="337"/>
      <c r="D34" s="329"/>
      <c r="E34" s="329"/>
      <c r="F34" s="332"/>
      <c r="G34" s="44" t="s">
        <v>271</v>
      </c>
      <c r="H34" s="139" t="s">
        <v>273</v>
      </c>
      <c r="I34" s="139" t="s">
        <v>39</v>
      </c>
      <c r="J34" s="62" t="s">
        <v>200</v>
      </c>
      <c r="K34" s="147"/>
      <c r="L34" s="150"/>
      <c r="M34" s="141">
        <f>M36</f>
        <v>0</v>
      </c>
      <c r="N34" s="141">
        <f>N36</f>
        <v>280</v>
      </c>
      <c r="O34" s="141">
        <f>O36</f>
        <v>0</v>
      </c>
      <c r="P34" s="110">
        <v>0</v>
      </c>
      <c r="Q34" s="110">
        <v>0</v>
      </c>
    </row>
    <row r="35" spans="1:17" s="88" customFormat="1" ht="45" customHeight="1">
      <c r="A35" s="347"/>
      <c r="B35" s="347"/>
      <c r="C35" s="338"/>
      <c r="D35" s="330"/>
      <c r="E35" s="330"/>
      <c r="F35" s="333"/>
      <c r="G35" s="44" t="s">
        <v>270</v>
      </c>
      <c r="H35" s="139" t="s">
        <v>272</v>
      </c>
      <c r="I35" s="139" t="s">
        <v>38</v>
      </c>
      <c r="J35" s="62" t="s">
        <v>40</v>
      </c>
      <c r="K35" s="147"/>
      <c r="L35" s="150"/>
      <c r="M35" s="141">
        <f>M37+M38+M39</f>
        <v>2605.3</v>
      </c>
      <c r="N35" s="141">
        <f>N37+N38+N39</f>
        <v>2663.3</v>
      </c>
      <c r="O35" s="141">
        <f>O37+O38+O39</f>
        <v>2663.3</v>
      </c>
      <c r="P35" s="110">
        <f t="shared" si="1"/>
        <v>102.22623114420604</v>
      </c>
      <c r="Q35" s="110">
        <f t="shared" si="2"/>
        <v>100</v>
      </c>
    </row>
    <row r="36" spans="1:17" s="143" customFormat="1" ht="68.25" customHeight="1">
      <c r="A36" s="136" t="s">
        <v>15</v>
      </c>
      <c r="B36" s="136" t="s">
        <v>77</v>
      </c>
      <c r="C36" s="136" t="s">
        <v>39</v>
      </c>
      <c r="D36" s="137"/>
      <c r="E36" s="137"/>
      <c r="F36" s="138" t="s">
        <v>274</v>
      </c>
      <c r="G36" s="44" t="s">
        <v>271</v>
      </c>
      <c r="H36" s="139" t="s">
        <v>273</v>
      </c>
      <c r="I36" s="139" t="s">
        <v>39</v>
      </c>
      <c r="J36" s="62" t="s">
        <v>40</v>
      </c>
      <c r="K36" s="139" t="s">
        <v>275</v>
      </c>
      <c r="L36" s="140">
        <v>240</v>
      </c>
      <c r="M36" s="141">
        <v>0</v>
      </c>
      <c r="N36" s="141">
        <v>280</v>
      </c>
      <c r="O36" s="142">
        <v>0</v>
      </c>
      <c r="P36" s="110">
        <v>0</v>
      </c>
      <c r="Q36" s="110">
        <f t="shared" si="2"/>
        <v>0</v>
      </c>
    </row>
    <row r="37" spans="1:17" s="83" customFormat="1" ht="54" customHeight="1">
      <c r="A37" s="336" t="s">
        <v>15</v>
      </c>
      <c r="B37" s="336" t="s">
        <v>77</v>
      </c>
      <c r="C37" s="336" t="s">
        <v>42</v>
      </c>
      <c r="D37" s="328"/>
      <c r="E37" s="144"/>
      <c r="F37" s="315" t="s">
        <v>201</v>
      </c>
      <c r="G37" s="315" t="s">
        <v>270</v>
      </c>
      <c r="H37" s="139" t="s">
        <v>272</v>
      </c>
      <c r="I37" s="139" t="s">
        <v>38</v>
      </c>
      <c r="J37" s="62" t="s">
        <v>40</v>
      </c>
      <c r="K37" s="139" t="s">
        <v>277</v>
      </c>
      <c r="L37" s="145">
        <v>240</v>
      </c>
      <c r="M37" s="141">
        <v>28</v>
      </c>
      <c r="N37" s="141">
        <v>0</v>
      </c>
      <c r="O37" s="142">
        <v>0</v>
      </c>
      <c r="P37" s="110">
        <v>0</v>
      </c>
      <c r="Q37" s="110">
        <v>0</v>
      </c>
    </row>
    <row r="38" spans="1:17" s="83" customFormat="1" ht="54" customHeight="1">
      <c r="A38" s="337"/>
      <c r="B38" s="337"/>
      <c r="C38" s="337"/>
      <c r="D38" s="329"/>
      <c r="E38" s="144"/>
      <c r="F38" s="316"/>
      <c r="G38" s="316"/>
      <c r="H38" s="139" t="s">
        <v>272</v>
      </c>
      <c r="I38" s="139" t="s">
        <v>38</v>
      </c>
      <c r="J38" s="62" t="s">
        <v>40</v>
      </c>
      <c r="K38" s="139" t="s">
        <v>276</v>
      </c>
      <c r="L38" s="145">
        <v>240</v>
      </c>
      <c r="M38" s="141">
        <v>2577.3</v>
      </c>
      <c r="N38" s="141">
        <v>2603.3</v>
      </c>
      <c r="O38" s="142">
        <v>2603.3</v>
      </c>
      <c r="P38" s="110">
        <f>O38/M38*100</f>
        <v>101.00880766693827</v>
      </c>
      <c r="Q38" s="110">
        <f>O38/N38*100</f>
        <v>100</v>
      </c>
    </row>
    <row r="39" spans="1:17" s="83" customFormat="1" ht="54" customHeight="1">
      <c r="A39" s="338"/>
      <c r="B39" s="338"/>
      <c r="C39" s="338"/>
      <c r="D39" s="330"/>
      <c r="E39" s="144"/>
      <c r="F39" s="317"/>
      <c r="G39" s="317"/>
      <c r="H39" s="139" t="s">
        <v>272</v>
      </c>
      <c r="I39" s="139" t="s">
        <v>38</v>
      </c>
      <c r="J39" s="62" t="s">
        <v>40</v>
      </c>
      <c r="K39" s="139" t="s">
        <v>278</v>
      </c>
      <c r="L39" s="145">
        <v>240</v>
      </c>
      <c r="M39" s="141">
        <v>0</v>
      </c>
      <c r="N39" s="141">
        <v>60</v>
      </c>
      <c r="O39" s="142">
        <v>60</v>
      </c>
      <c r="P39" s="110">
        <v>0</v>
      </c>
      <c r="Q39" s="110">
        <f>O39/N39*100</f>
        <v>100</v>
      </c>
    </row>
    <row r="40" spans="1:17" s="83" customFormat="1" ht="19.5" customHeight="1">
      <c r="A40" s="343" t="s">
        <v>15</v>
      </c>
      <c r="B40" s="343" t="s">
        <v>43</v>
      </c>
      <c r="C40" s="344"/>
      <c r="D40" s="367"/>
      <c r="E40" s="368"/>
      <c r="F40" s="318" t="s">
        <v>202</v>
      </c>
      <c r="G40" s="82" t="s">
        <v>35</v>
      </c>
      <c r="H40" s="86"/>
      <c r="I40" s="81"/>
      <c r="J40" s="81"/>
      <c r="K40" s="86"/>
      <c r="L40" s="80"/>
      <c r="M40" s="64">
        <f>M41</f>
        <v>6650.7</v>
      </c>
      <c r="N40" s="64">
        <f>N41</f>
        <v>10845.599999999999</v>
      </c>
      <c r="O40" s="64">
        <f>O41</f>
        <v>10701.6</v>
      </c>
      <c r="P40" s="63">
        <f t="shared" si="1"/>
        <v>160.90937796021473</v>
      </c>
      <c r="Q40" s="63">
        <f t="shared" si="2"/>
        <v>98.67227262668735</v>
      </c>
    </row>
    <row r="41" spans="1:17" s="83" customFormat="1" ht="51.75" customHeight="1">
      <c r="A41" s="343"/>
      <c r="B41" s="343"/>
      <c r="C41" s="344"/>
      <c r="D41" s="367"/>
      <c r="E41" s="369"/>
      <c r="F41" s="318"/>
      <c r="G41" s="76" t="s">
        <v>37</v>
      </c>
      <c r="H41" s="81" t="s">
        <v>17</v>
      </c>
      <c r="I41" s="81" t="s">
        <v>38</v>
      </c>
      <c r="J41" s="81" t="s">
        <v>40</v>
      </c>
      <c r="K41" s="86"/>
      <c r="L41" s="87"/>
      <c r="M41" s="65">
        <f>SUM(M42:M63)</f>
        <v>6650.7</v>
      </c>
      <c r="N41" s="65">
        <f>SUM(N42:N63)</f>
        <v>10845.599999999999</v>
      </c>
      <c r="O41" s="65">
        <f>SUM(O42:O63)</f>
        <v>10701.6</v>
      </c>
      <c r="P41" s="110">
        <f t="shared" si="1"/>
        <v>160.90937796021473</v>
      </c>
      <c r="Q41" s="110">
        <f t="shared" si="2"/>
        <v>98.67227262668735</v>
      </c>
    </row>
    <row r="42" spans="1:17" s="83" customFormat="1" ht="94.5" customHeight="1">
      <c r="A42" s="299" t="s">
        <v>15</v>
      </c>
      <c r="B42" s="299" t="s">
        <v>43</v>
      </c>
      <c r="C42" s="299" t="s">
        <v>39</v>
      </c>
      <c r="D42" s="299"/>
      <c r="E42" s="299"/>
      <c r="F42" s="117" t="s">
        <v>269</v>
      </c>
      <c r="G42" s="76" t="s">
        <v>37</v>
      </c>
      <c r="H42" s="81" t="s">
        <v>17</v>
      </c>
      <c r="I42" s="81" t="s">
        <v>38</v>
      </c>
      <c r="J42" s="81" t="s">
        <v>40</v>
      </c>
      <c r="K42" s="90" t="s">
        <v>68</v>
      </c>
      <c r="L42" s="91" t="s">
        <v>254</v>
      </c>
      <c r="M42" s="65">
        <v>3303.5</v>
      </c>
      <c r="N42" s="65">
        <v>3819.7</v>
      </c>
      <c r="O42" s="65">
        <v>3675.8</v>
      </c>
      <c r="P42" s="110">
        <f t="shared" si="1"/>
        <v>111.26986529438474</v>
      </c>
      <c r="Q42" s="110">
        <f t="shared" si="2"/>
        <v>96.23268843102862</v>
      </c>
    </row>
    <row r="43" spans="1:17" s="83" customFormat="1" ht="95.25" customHeight="1" hidden="1">
      <c r="A43" s="300"/>
      <c r="B43" s="300"/>
      <c r="C43" s="300"/>
      <c r="D43" s="300"/>
      <c r="E43" s="300"/>
      <c r="F43" s="118"/>
      <c r="G43" s="76" t="s">
        <v>37</v>
      </c>
      <c r="H43" s="81" t="s">
        <v>17</v>
      </c>
      <c r="I43" s="81" t="s">
        <v>38</v>
      </c>
      <c r="J43" s="81" t="s">
        <v>40</v>
      </c>
      <c r="K43" s="90" t="s">
        <v>255</v>
      </c>
      <c r="L43" s="119">
        <v>120</v>
      </c>
      <c r="M43" s="65">
        <v>0</v>
      </c>
      <c r="N43" s="65">
        <v>0</v>
      </c>
      <c r="O43" s="65">
        <v>0</v>
      </c>
      <c r="P43" s="110">
        <v>0</v>
      </c>
      <c r="Q43" s="110">
        <v>0</v>
      </c>
    </row>
    <row r="44" spans="1:17" s="83" customFormat="1" ht="48" customHeight="1">
      <c r="A44" s="301" t="s">
        <v>15</v>
      </c>
      <c r="B44" s="301">
        <v>5</v>
      </c>
      <c r="C44" s="303" t="s">
        <v>15</v>
      </c>
      <c r="D44" s="303"/>
      <c r="E44" s="301"/>
      <c r="F44" s="309" t="s">
        <v>204</v>
      </c>
      <c r="G44" s="311" t="s">
        <v>37</v>
      </c>
      <c r="H44" s="313">
        <v>938</v>
      </c>
      <c r="I44" s="305" t="s">
        <v>203</v>
      </c>
      <c r="J44" s="305" t="s">
        <v>39</v>
      </c>
      <c r="K44" s="84" t="s">
        <v>246</v>
      </c>
      <c r="L44" s="95" t="s">
        <v>260</v>
      </c>
      <c r="M44" s="65">
        <v>322.5</v>
      </c>
      <c r="N44" s="65">
        <v>6142.9</v>
      </c>
      <c r="O44" s="65">
        <v>6142.9</v>
      </c>
      <c r="P44" s="110">
        <f t="shared" si="1"/>
        <v>1904.7751937984494</v>
      </c>
      <c r="Q44" s="110">
        <f t="shared" si="2"/>
        <v>100</v>
      </c>
    </row>
    <row r="45" spans="1:17" s="83" customFormat="1" ht="25.5">
      <c r="A45" s="302"/>
      <c r="B45" s="302"/>
      <c r="C45" s="304"/>
      <c r="D45" s="304"/>
      <c r="E45" s="302"/>
      <c r="F45" s="310"/>
      <c r="G45" s="312"/>
      <c r="H45" s="314"/>
      <c r="I45" s="306"/>
      <c r="J45" s="306"/>
      <c r="K45" s="84" t="s">
        <v>205</v>
      </c>
      <c r="L45" s="95" t="s">
        <v>247</v>
      </c>
      <c r="M45" s="65">
        <f>73.1+1301.6</f>
        <v>1374.6999999999998</v>
      </c>
      <c r="N45" s="65">
        <v>882.9</v>
      </c>
      <c r="O45" s="65">
        <v>882.9</v>
      </c>
      <c r="P45" s="110">
        <f>O45/M45*100</f>
        <v>64.22492180112025</v>
      </c>
      <c r="Q45" s="110">
        <f>O45/N45*100</f>
        <v>100</v>
      </c>
    </row>
    <row r="46" spans="1:17" s="83" customFormat="1" ht="15" customHeight="1" hidden="1">
      <c r="A46" s="301" t="s">
        <v>15</v>
      </c>
      <c r="B46" s="301">
        <v>5</v>
      </c>
      <c r="C46" s="303" t="s">
        <v>40</v>
      </c>
      <c r="D46" s="303"/>
      <c r="E46" s="120"/>
      <c r="F46" s="325" t="s">
        <v>206</v>
      </c>
      <c r="G46" s="307" t="s">
        <v>37</v>
      </c>
      <c r="H46" s="94">
        <v>938</v>
      </c>
      <c r="I46" s="81" t="s">
        <v>38</v>
      </c>
      <c r="J46" s="81" t="s">
        <v>39</v>
      </c>
      <c r="K46" s="84" t="s">
        <v>207</v>
      </c>
      <c r="L46" s="95">
        <v>622</v>
      </c>
      <c r="M46" s="65"/>
      <c r="N46" s="65"/>
      <c r="O46" s="65"/>
      <c r="P46" s="110" t="e">
        <f t="shared" si="1"/>
        <v>#DIV/0!</v>
      </c>
      <c r="Q46" s="110" t="e">
        <f t="shared" si="2"/>
        <v>#DIV/0!</v>
      </c>
    </row>
    <row r="47" spans="1:17" s="83" customFormat="1" ht="34.5" customHeight="1" hidden="1">
      <c r="A47" s="320"/>
      <c r="B47" s="320"/>
      <c r="C47" s="321"/>
      <c r="D47" s="321"/>
      <c r="E47" s="120"/>
      <c r="F47" s="326"/>
      <c r="G47" s="319"/>
      <c r="H47" s="94">
        <v>938</v>
      </c>
      <c r="I47" s="81" t="s">
        <v>38</v>
      </c>
      <c r="J47" s="81" t="s">
        <v>39</v>
      </c>
      <c r="K47" s="84" t="s">
        <v>208</v>
      </c>
      <c r="L47" s="95">
        <v>620</v>
      </c>
      <c r="M47" s="65">
        <v>0</v>
      </c>
      <c r="N47" s="65">
        <v>0</v>
      </c>
      <c r="O47" s="65">
        <v>0</v>
      </c>
      <c r="P47" s="110">
        <v>0</v>
      </c>
      <c r="Q47" s="110" t="e">
        <f t="shared" si="2"/>
        <v>#DIV/0!</v>
      </c>
    </row>
    <row r="48" spans="1:17" s="83" customFormat="1" ht="15" customHeight="1" hidden="1">
      <c r="A48" s="320"/>
      <c r="B48" s="320"/>
      <c r="C48" s="321"/>
      <c r="D48" s="321"/>
      <c r="E48" s="120"/>
      <c r="F48" s="326"/>
      <c r="G48" s="319"/>
      <c r="H48" s="94">
        <v>938</v>
      </c>
      <c r="I48" s="81" t="s">
        <v>203</v>
      </c>
      <c r="J48" s="81" t="s">
        <v>39</v>
      </c>
      <c r="K48" s="84" t="s">
        <v>209</v>
      </c>
      <c r="L48" s="96">
        <v>622</v>
      </c>
      <c r="M48" s="65"/>
      <c r="N48" s="65"/>
      <c r="O48" s="65"/>
      <c r="P48" s="110" t="e">
        <f t="shared" si="1"/>
        <v>#DIV/0!</v>
      </c>
      <c r="Q48" s="110" t="e">
        <f t="shared" si="2"/>
        <v>#DIV/0!</v>
      </c>
    </row>
    <row r="49" spans="1:17" s="83" customFormat="1" ht="15" customHeight="1" hidden="1">
      <c r="A49" s="320"/>
      <c r="B49" s="320"/>
      <c r="C49" s="321"/>
      <c r="D49" s="321"/>
      <c r="E49" s="120"/>
      <c r="F49" s="326"/>
      <c r="G49" s="319"/>
      <c r="H49" s="97">
        <v>938</v>
      </c>
      <c r="I49" s="81" t="s">
        <v>38</v>
      </c>
      <c r="J49" s="81" t="s">
        <v>39</v>
      </c>
      <c r="K49" s="84" t="s">
        <v>210</v>
      </c>
      <c r="L49" s="96">
        <v>622</v>
      </c>
      <c r="M49" s="65"/>
      <c r="N49" s="65"/>
      <c r="O49" s="65"/>
      <c r="P49" s="110" t="e">
        <f t="shared" si="1"/>
        <v>#DIV/0!</v>
      </c>
      <c r="Q49" s="110" t="e">
        <f t="shared" si="2"/>
        <v>#DIV/0!</v>
      </c>
    </row>
    <row r="50" spans="1:17" s="83" customFormat="1" ht="34.5" customHeight="1" hidden="1">
      <c r="A50" s="320"/>
      <c r="B50" s="320"/>
      <c r="C50" s="321"/>
      <c r="D50" s="321"/>
      <c r="E50" s="120"/>
      <c r="F50" s="326"/>
      <c r="G50" s="319"/>
      <c r="H50" s="97">
        <v>938</v>
      </c>
      <c r="I50" s="81" t="s">
        <v>38</v>
      </c>
      <c r="J50" s="81" t="s">
        <v>39</v>
      </c>
      <c r="K50" s="84" t="s">
        <v>211</v>
      </c>
      <c r="L50" s="95">
        <v>465</v>
      </c>
      <c r="M50" s="65">
        <v>0</v>
      </c>
      <c r="N50" s="65">
        <v>0</v>
      </c>
      <c r="O50" s="65">
        <v>0</v>
      </c>
      <c r="P50" s="110">
        <v>0</v>
      </c>
      <c r="Q50" s="110" t="e">
        <f t="shared" si="2"/>
        <v>#DIV/0!</v>
      </c>
    </row>
    <row r="51" spans="1:17" s="83" customFormat="1" ht="34.5" customHeight="1" hidden="1">
      <c r="A51" s="320"/>
      <c r="B51" s="320"/>
      <c r="C51" s="321"/>
      <c r="D51" s="321"/>
      <c r="E51" s="120"/>
      <c r="F51" s="326"/>
      <c r="G51" s="319"/>
      <c r="H51" s="97">
        <v>938</v>
      </c>
      <c r="I51" s="81" t="s">
        <v>38</v>
      </c>
      <c r="J51" s="81" t="s">
        <v>39</v>
      </c>
      <c r="K51" s="84" t="s">
        <v>211</v>
      </c>
      <c r="L51" s="96">
        <v>620</v>
      </c>
      <c r="M51" s="65">
        <v>0</v>
      </c>
      <c r="N51" s="65">
        <v>0</v>
      </c>
      <c r="O51" s="65">
        <v>0</v>
      </c>
      <c r="P51" s="110">
        <v>0</v>
      </c>
      <c r="Q51" s="110" t="e">
        <f t="shared" si="2"/>
        <v>#DIV/0!</v>
      </c>
    </row>
    <row r="52" spans="1:17" s="83" customFormat="1" ht="34.5" customHeight="1" hidden="1">
      <c r="A52" s="320"/>
      <c r="B52" s="320"/>
      <c r="C52" s="321"/>
      <c r="D52" s="321"/>
      <c r="E52" s="120"/>
      <c r="F52" s="326"/>
      <c r="G52" s="319"/>
      <c r="H52" s="97">
        <v>938</v>
      </c>
      <c r="I52" s="81" t="s">
        <v>38</v>
      </c>
      <c r="J52" s="81" t="s">
        <v>39</v>
      </c>
      <c r="K52" s="84" t="s">
        <v>212</v>
      </c>
      <c r="L52" s="96">
        <v>622</v>
      </c>
      <c r="M52" s="65"/>
      <c r="N52" s="65"/>
      <c r="O52" s="65"/>
      <c r="P52" s="110" t="e">
        <f t="shared" si="1"/>
        <v>#DIV/0!</v>
      </c>
      <c r="Q52" s="110" t="e">
        <f t="shared" si="2"/>
        <v>#DIV/0!</v>
      </c>
    </row>
    <row r="53" spans="1:17" s="83" customFormat="1" ht="34.5" customHeight="1" hidden="1">
      <c r="A53" s="320"/>
      <c r="B53" s="320"/>
      <c r="C53" s="321"/>
      <c r="D53" s="321"/>
      <c r="E53" s="120"/>
      <c r="F53" s="326"/>
      <c r="G53" s="319"/>
      <c r="H53" s="97">
        <v>938</v>
      </c>
      <c r="I53" s="81" t="s">
        <v>38</v>
      </c>
      <c r="J53" s="81" t="s">
        <v>39</v>
      </c>
      <c r="K53" s="84" t="s">
        <v>213</v>
      </c>
      <c r="L53" s="96">
        <v>620</v>
      </c>
      <c r="M53" s="65">
        <v>0</v>
      </c>
      <c r="N53" s="65">
        <v>0</v>
      </c>
      <c r="O53" s="65">
        <v>0</v>
      </c>
      <c r="P53" s="110">
        <v>0</v>
      </c>
      <c r="Q53" s="110" t="e">
        <f t="shared" si="2"/>
        <v>#DIV/0!</v>
      </c>
    </row>
    <row r="54" spans="1:17" s="83" customFormat="1" ht="34.5" customHeight="1">
      <c r="A54" s="320"/>
      <c r="B54" s="320"/>
      <c r="C54" s="321"/>
      <c r="D54" s="321"/>
      <c r="E54" s="120"/>
      <c r="F54" s="326"/>
      <c r="G54" s="319"/>
      <c r="H54" s="97">
        <v>938</v>
      </c>
      <c r="I54" s="81" t="s">
        <v>38</v>
      </c>
      <c r="J54" s="81" t="s">
        <v>39</v>
      </c>
      <c r="K54" s="84" t="s">
        <v>214</v>
      </c>
      <c r="L54" s="96">
        <v>240</v>
      </c>
      <c r="M54" s="65">
        <v>1080</v>
      </c>
      <c r="N54" s="65">
        <v>0.1</v>
      </c>
      <c r="O54" s="65">
        <v>0</v>
      </c>
      <c r="P54" s="110">
        <f t="shared" si="1"/>
        <v>0</v>
      </c>
      <c r="Q54" s="110">
        <v>0</v>
      </c>
    </row>
    <row r="55" spans="1:17" s="83" customFormat="1" ht="12.75" customHeight="1" hidden="1">
      <c r="A55" s="320"/>
      <c r="B55" s="320"/>
      <c r="C55" s="321"/>
      <c r="D55" s="321"/>
      <c r="E55" s="120"/>
      <c r="F55" s="326"/>
      <c r="G55" s="319"/>
      <c r="H55" s="97">
        <v>938</v>
      </c>
      <c r="I55" s="81" t="s">
        <v>38</v>
      </c>
      <c r="J55" s="81" t="s">
        <v>39</v>
      </c>
      <c r="K55" s="84" t="s">
        <v>214</v>
      </c>
      <c r="L55" s="96">
        <v>620</v>
      </c>
      <c r="M55" s="65">
        <v>0</v>
      </c>
      <c r="N55" s="65">
        <v>0</v>
      </c>
      <c r="O55" s="65">
        <v>0</v>
      </c>
      <c r="P55" s="110">
        <v>0</v>
      </c>
      <c r="Q55" s="110">
        <v>0</v>
      </c>
    </row>
    <row r="56" spans="1:17" s="83" customFormat="1" ht="34.5" customHeight="1">
      <c r="A56" s="320"/>
      <c r="B56" s="320"/>
      <c r="C56" s="321"/>
      <c r="D56" s="321"/>
      <c r="E56" s="120"/>
      <c r="F56" s="326"/>
      <c r="G56" s="319"/>
      <c r="H56" s="97">
        <v>938</v>
      </c>
      <c r="I56" s="81" t="s">
        <v>38</v>
      </c>
      <c r="J56" s="81" t="s">
        <v>39</v>
      </c>
      <c r="K56" s="84" t="s">
        <v>215</v>
      </c>
      <c r="L56" s="96">
        <v>240</v>
      </c>
      <c r="M56" s="65">
        <v>30</v>
      </c>
      <c r="N56" s="65">
        <v>0</v>
      </c>
      <c r="O56" s="65">
        <v>0</v>
      </c>
      <c r="P56" s="110">
        <f t="shared" si="1"/>
        <v>0</v>
      </c>
      <c r="Q56" s="110">
        <v>0</v>
      </c>
    </row>
    <row r="57" spans="1:17" s="83" customFormat="1" ht="24.75" customHeight="1">
      <c r="A57" s="302"/>
      <c r="B57" s="302"/>
      <c r="C57" s="304"/>
      <c r="D57" s="304"/>
      <c r="E57" s="112"/>
      <c r="F57" s="327"/>
      <c r="G57" s="308"/>
      <c r="H57" s="97">
        <v>938</v>
      </c>
      <c r="I57" s="81" t="s">
        <v>38</v>
      </c>
      <c r="J57" s="81" t="s">
        <v>39</v>
      </c>
      <c r="K57" s="84" t="s">
        <v>216</v>
      </c>
      <c r="L57" s="96">
        <v>240</v>
      </c>
      <c r="M57" s="65">
        <v>540</v>
      </c>
      <c r="N57" s="65">
        <v>0</v>
      </c>
      <c r="O57" s="65">
        <v>0</v>
      </c>
      <c r="P57" s="110">
        <f>O57/M57*100</f>
        <v>0</v>
      </c>
      <c r="Q57" s="110">
        <v>0</v>
      </c>
    </row>
    <row r="58" spans="1:17" s="83" customFormat="1" ht="0.75" customHeight="1">
      <c r="A58" s="301" t="s">
        <v>15</v>
      </c>
      <c r="B58" s="301">
        <v>5</v>
      </c>
      <c r="C58" s="303" t="s">
        <v>217</v>
      </c>
      <c r="D58" s="303"/>
      <c r="E58" s="301"/>
      <c r="F58" s="322" t="s">
        <v>218</v>
      </c>
      <c r="G58" s="307" t="s">
        <v>37</v>
      </c>
      <c r="H58" s="97">
        <v>938</v>
      </c>
      <c r="I58" s="81" t="s">
        <v>38</v>
      </c>
      <c r="J58" s="81" t="s">
        <v>39</v>
      </c>
      <c r="K58" s="84" t="s">
        <v>248</v>
      </c>
      <c r="L58" s="96">
        <v>620</v>
      </c>
      <c r="M58" s="65">
        <v>0</v>
      </c>
      <c r="N58" s="65">
        <v>0</v>
      </c>
      <c r="O58" s="65">
        <v>0</v>
      </c>
      <c r="P58" s="110">
        <v>0</v>
      </c>
      <c r="Q58" s="110">
        <v>0</v>
      </c>
    </row>
    <row r="59" spans="1:17" s="83" customFormat="1" ht="24.75" customHeight="1" hidden="1">
      <c r="A59" s="320"/>
      <c r="B59" s="320"/>
      <c r="C59" s="321"/>
      <c r="D59" s="321"/>
      <c r="E59" s="320"/>
      <c r="F59" s="323"/>
      <c r="G59" s="319"/>
      <c r="H59" s="97">
        <v>938</v>
      </c>
      <c r="I59" s="81" t="s">
        <v>38</v>
      </c>
      <c r="J59" s="81" t="s">
        <v>39</v>
      </c>
      <c r="K59" s="84" t="s">
        <v>219</v>
      </c>
      <c r="L59" s="96">
        <v>620</v>
      </c>
      <c r="M59" s="65"/>
      <c r="N59" s="65"/>
      <c r="O59" s="65"/>
      <c r="P59" s="110" t="e">
        <f t="shared" si="1"/>
        <v>#DIV/0!</v>
      </c>
      <c r="Q59" s="110" t="e">
        <f t="shared" si="2"/>
        <v>#DIV/0!</v>
      </c>
    </row>
    <row r="60" spans="1:17" s="83" customFormat="1" ht="24.75" customHeight="1" hidden="1">
      <c r="A60" s="302"/>
      <c r="B60" s="302"/>
      <c r="C60" s="304"/>
      <c r="D60" s="304"/>
      <c r="E60" s="302"/>
      <c r="F60" s="324"/>
      <c r="G60" s="308"/>
      <c r="H60" s="97">
        <v>938</v>
      </c>
      <c r="I60" s="81" t="s">
        <v>203</v>
      </c>
      <c r="J60" s="81" t="s">
        <v>39</v>
      </c>
      <c r="K60" s="84" t="s">
        <v>220</v>
      </c>
      <c r="L60" s="95" t="s">
        <v>221</v>
      </c>
      <c r="M60" s="65"/>
      <c r="N60" s="65"/>
      <c r="O60" s="65"/>
      <c r="P60" s="110" t="e">
        <f t="shared" si="1"/>
        <v>#DIV/0!</v>
      </c>
      <c r="Q60" s="110" t="e">
        <f t="shared" si="2"/>
        <v>#DIV/0!</v>
      </c>
    </row>
    <row r="61" spans="1:17" s="83" customFormat="1" ht="24.75" customHeight="1" hidden="1">
      <c r="A61" s="372" t="s">
        <v>15</v>
      </c>
      <c r="B61" s="372">
        <v>5</v>
      </c>
      <c r="C61" s="374" t="s">
        <v>222</v>
      </c>
      <c r="D61" s="303"/>
      <c r="E61" s="301"/>
      <c r="F61" s="325" t="s">
        <v>223</v>
      </c>
      <c r="G61" s="307" t="s">
        <v>37</v>
      </c>
      <c r="H61" s="94">
        <v>938</v>
      </c>
      <c r="I61" s="81" t="s">
        <v>203</v>
      </c>
      <c r="J61" s="81" t="s">
        <v>39</v>
      </c>
      <c r="K61" s="84" t="s">
        <v>238</v>
      </c>
      <c r="L61" s="95">
        <v>460</v>
      </c>
      <c r="M61" s="65">
        <v>0</v>
      </c>
      <c r="N61" s="65">
        <v>0</v>
      </c>
      <c r="O61" s="65">
        <v>0</v>
      </c>
      <c r="P61" s="110">
        <v>0</v>
      </c>
      <c r="Q61" s="110">
        <v>0</v>
      </c>
    </row>
    <row r="62" spans="1:17" s="83" customFormat="1" ht="34.5" customHeight="1" hidden="1">
      <c r="A62" s="373"/>
      <c r="B62" s="373"/>
      <c r="C62" s="375"/>
      <c r="D62" s="304"/>
      <c r="E62" s="302"/>
      <c r="F62" s="327"/>
      <c r="G62" s="308"/>
      <c r="H62" s="94">
        <v>938</v>
      </c>
      <c r="I62" s="81" t="s">
        <v>203</v>
      </c>
      <c r="J62" s="81" t="s">
        <v>39</v>
      </c>
      <c r="K62" s="84" t="s">
        <v>249</v>
      </c>
      <c r="L62" s="95">
        <v>460</v>
      </c>
      <c r="M62" s="65">
        <v>0</v>
      </c>
      <c r="N62" s="65">
        <v>0</v>
      </c>
      <c r="O62" s="65">
        <v>0</v>
      </c>
      <c r="P62" s="110">
        <v>0</v>
      </c>
      <c r="Q62" s="110">
        <v>0</v>
      </c>
    </row>
    <row r="63" spans="1:17" s="83" customFormat="1" ht="61.5" customHeight="1" hidden="1">
      <c r="A63" s="114" t="s">
        <v>15</v>
      </c>
      <c r="B63" s="114">
        <v>5</v>
      </c>
      <c r="C63" s="115" t="s">
        <v>222</v>
      </c>
      <c r="D63" s="93"/>
      <c r="E63" s="92"/>
      <c r="F63" s="116" t="s">
        <v>250</v>
      </c>
      <c r="G63" s="89" t="s">
        <v>37</v>
      </c>
      <c r="H63" s="94">
        <v>938</v>
      </c>
      <c r="I63" s="81" t="s">
        <v>203</v>
      </c>
      <c r="J63" s="81" t="s">
        <v>39</v>
      </c>
      <c r="K63" s="84" t="s">
        <v>224</v>
      </c>
      <c r="L63" s="95">
        <v>620</v>
      </c>
      <c r="M63" s="65">
        <v>0</v>
      </c>
      <c r="N63" s="65">
        <v>0</v>
      </c>
      <c r="O63" s="65">
        <v>0</v>
      </c>
      <c r="P63" s="110">
        <v>0</v>
      </c>
      <c r="Q63" s="110">
        <v>0</v>
      </c>
    </row>
  </sheetData>
  <sheetProtection/>
  <mergeCells count="116">
    <mergeCell ref="G61:G62"/>
    <mergeCell ref="A61:A62"/>
    <mergeCell ref="B61:B62"/>
    <mergeCell ref="C61:C62"/>
    <mergeCell ref="D61:D62"/>
    <mergeCell ref="E61:E62"/>
    <mergeCell ref="F61:F62"/>
    <mergeCell ref="A30:A32"/>
    <mergeCell ref="A40:A41"/>
    <mergeCell ref="B40:B41"/>
    <mergeCell ref="C40:C41"/>
    <mergeCell ref="A25:A27"/>
    <mergeCell ref="B25:B27"/>
    <mergeCell ref="C25:C27"/>
    <mergeCell ref="A37:A39"/>
    <mergeCell ref="B37:B39"/>
    <mergeCell ref="A33:A35"/>
    <mergeCell ref="D8:D9"/>
    <mergeCell ref="E17:E18"/>
    <mergeCell ref="A22:A24"/>
    <mergeCell ref="B22:B24"/>
    <mergeCell ref="C22:C24"/>
    <mergeCell ref="A28:A29"/>
    <mergeCell ref="B28:B29"/>
    <mergeCell ref="A8:A9"/>
    <mergeCell ref="B8:B9"/>
    <mergeCell ref="C8:C9"/>
    <mergeCell ref="F15:F16"/>
    <mergeCell ref="F8:F11"/>
    <mergeCell ref="F19:F21"/>
    <mergeCell ref="E8:E9"/>
    <mergeCell ref="D40:D41"/>
    <mergeCell ref="E40:E41"/>
    <mergeCell ref="D25:D27"/>
    <mergeCell ref="E25:E27"/>
    <mergeCell ref="F25:F27"/>
    <mergeCell ref="E28:E29"/>
    <mergeCell ref="A1:F1"/>
    <mergeCell ref="A2:F2"/>
    <mergeCell ref="A3:Q3"/>
    <mergeCell ref="E4:P4"/>
    <mergeCell ref="A6:E6"/>
    <mergeCell ref="F6:F7"/>
    <mergeCell ref="G6:G7"/>
    <mergeCell ref="H6:L6"/>
    <mergeCell ref="M6:O6"/>
    <mergeCell ref="P6:Q6"/>
    <mergeCell ref="A12:A13"/>
    <mergeCell ref="A19:A21"/>
    <mergeCell ref="C12:C13"/>
    <mergeCell ref="A17:A18"/>
    <mergeCell ref="D12:D13"/>
    <mergeCell ref="B33:B35"/>
    <mergeCell ref="D28:D29"/>
    <mergeCell ref="D30:D32"/>
    <mergeCell ref="C33:C35"/>
    <mergeCell ref="D33:D35"/>
    <mergeCell ref="F22:F24"/>
    <mergeCell ref="D17:D18"/>
    <mergeCell ref="B19:B21"/>
    <mergeCell ref="C19:C21"/>
    <mergeCell ref="D19:D21"/>
    <mergeCell ref="F17:F18"/>
    <mergeCell ref="E19:E21"/>
    <mergeCell ref="B30:B32"/>
    <mergeCell ref="C30:C32"/>
    <mergeCell ref="F12:F13"/>
    <mergeCell ref="E12:E13"/>
    <mergeCell ref="G19:G21"/>
    <mergeCell ref="E22:E24"/>
    <mergeCell ref="B17:B18"/>
    <mergeCell ref="C17:C18"/>
    <mergeCell ref="B12:B13"/>
    <mergeCell ref="C28:C29"/>
    <mergeCell ref="E33:E35"/>
    <mergeCell ref="F33:F35"/>
    <mergeCell ref="G22:G24"/>
    <mergeCell ref="G25:G27"/>
    <mergeCell ref="F28:F29"/>
    <mergeCell ref="C37:C39"/>
    <mergeCell ref="D37:D39"/>
    <mergeCell ref="D22:D24"/>
    <mergeCell ref="F31:F32"/>
    <mergeCell ref="E31:E32"/>
    <mergeCell ref="A46:A57"/>
    <mergeCell ref="B46:B57"/>
    <mergeCell ref="C46:C57"/>
    <mergeCell ref="D46:D57"/>
    <mergeCell ref="F46:F57"/>
    <mergeCell ref="G46:G57"/>
    <mergeCell ref="G58:G60"/>
    <mergeCell ref="A58:A60"/>
    <mergeCell ref="B58:B60"/>
    <mergeCell ref="C58:C60"/>
    <mergeCell ref="D58:D60"/>
    <mergeCell ref="E58:E60"/>
    <mergeCell ref="F58:F60"/>
    <mergeCell ref="J44:J45"/>
    <mergeCell ref="G31:G32"/>
    <mergeCell ref="E44:E45"/>
    <mergeCell ref="F44:F45"/>
    <mergeCell ref="G44:G45"/>
    <mergeCell ref="H44:H45"/>
    <mergeCell ref="I44:I45"/>
    <mergeCell ref="G37:G39"/>
    <mergeCell ref="F37:F39"/>
    <mergeCell ref="F40:F41"/>
    <mergeCell ref="E42:E43"/>
    <mergeCell ref="A44:A45"/>
    <mergeCell ref="B44:B45"/>
    <mergeCell ref="C44:C45"/>
    <mergeCell ref="D44:D45"/>
    <mergeCell ref="A42:A43"/>
    <mergeCell ref="B42:B43"/>
    <mergeCell ref="C42:C43"/>
    <mergeCell ref="D42:D43"/>
  </mergeCells>
  <printOptions/>
  <pageMargins left="0.25" right="0.18" top="0.25" bottom="0.3" header="0.17" footer="0.16"/>
  <pageSetup fitToHeight="1" fitToWidth="1" horizontalDpi="600" verticalDpi="600" orientation="portrait" paperSize="9" scale="44" r:id="rId1"/>
  <rowBreaks count="2" manualBreakCount="2">
    <brk id="16" max="20" man="1"/>
    <brk id="26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86"/>
  <sheetViews>
    <sheetView zoomScale="70" zoomScaleNormal="70" zoomScaleSheetLayoutView="84" zoomScalePageLayoutView="0" workbookViewId="0" topLeftCell="A38">
      <selection activeCell="G46" sqref="G46"/>
    </sheetView>
  </sheetViews>
  <sheetFormatPr defaultColWidth="38.7109375" defaultRowHeight="15"/>
  <cols>
    <col min="1" max="1" width="9.7109375" style="0" customWidth="1"/>
    <col min="2" max="2" width="9.140625" style="0" customWidth="1"/>
    <col min="3" max="3" width="26.8515625" style="0" customWidth="1"/>
    <col min="4" max="4" width="56.28125" style="0" customWidth="1"/>
    <col min="5" max="5" width="27.421875" style="104" customWidth="1"/>
    <col min="6" max="6" width="27.140625" style="104" customWidth="1"/>
    <col min="7" max="7" width="19.421875" style="104" customWidth="1"/>
    <col min="8" max="8" width="9.140625" style="0" customWidth="1"/>
    <col min="9" max="9" width="12.7109375" style="0" hidden="1" customWidth="1"/>
    <col min="10" max="10" width="0" style="0" hidden="1" customWidth="1"/>
    <col min="11" max="11" width="12.7109375" style="0" hidden="1" customWidth="1"/>
    <col min="12" max="14" width="0" style="0" hidden="1" customWidth="1"/>
    <col min="15" max="252" width="9.140625" style="0" customWidth="1"/>
    <col min="253" max="253" width="5.00390625" style="0" customWidth="1"/>
    <col min="254" max="254" width="5.421875" style="0" customWidth="1"/>
    <col min="255" max="255" width="20.140625" style="0" customWidth="1"/>
  </cols>
  <sheetData>
    <row r="1" spans="1:7" ht="18.75">
      <c r="A1" s="385" t="s">
        <v>56</v>
      </c>
      <c r="B1" s="385"/>
      <c r="C1" s="385"/>
      <c r="D1" s="13"/>
      <c r="E1" s="121"/>
      <c r="F1" s="121"/>
      <c r="G1" s="122"/>
    </row>
    <row r="2" spans="1:7" ht="41.25" customHeight="1">
      <c r="A2" s="386" t="s">
        <v>431</v>
      </c>
      <c r="B2" s="387"/>
      <c r="C2" s="387"/>
      <c r="D2" s="387"/>
      <c r="E2" s="387"/>
      <c r="F2" s="387"/>
      <c r="G2" s="387"/>
    </row>
    <row r="3" spans="1:7" ht="21" customHeight="1">
      <c r="A3" s="36"/>
      <c r="B3" s="386" t="s">
        <v>267</v>
      </c>
      <c r="C3" s="391"/>
      <c r="D3" s="391"/>
      <c r="E3" s="391"/>
      <c r="F3" s="391"/>
      <c r="G3" s="391"/>
    </row>
    <row r="4" spans="1:7" ht="15">
      <c r="A4" s="2"/>
      <c r="B4" s="2"/>
      <c r="C4" s="2"/>
      <c r="D4" s="2"/>
      <c r="E4" s="123"/>
      <c r="F4" s="123"/>
      <c r="G4" s="123"/>
    </row>
    <row r="5" spans="1:7" ht="25.5" customHeight="1">
      <c r="A5" s="388" t="s">
        <v>6</v>
      </c>
      <c r="B5" s="389"/>
      <c r="C5" s="388" t="s">
        <v>48</v>
      </c>
      <c r="D5" s="388" t="s">
        <v>49</v>
      </c>
      <c r="E5" s="359" t="s">
        <v>57</v>
      </c>
      <c r="F5" s="392"/>
      <c r="G5" s="393" t="s">
        <v>58</v>
      </c>
    </row>
    <row r="6" spans="1:7" ht="42.75" customHeight="1">
      <c r="A6" s="388"/>
      <c r="B6" s="389"/>
      <c r="C6" s="389" t="s">
        <v>14</v>
      </c>
      <c r="D6" s="389"/>
      <c r="E6" s="361" t="s">
        <v>59</v>
      </c>
      <c r="F6" s="361" t="s">
        <v>60</v>
      </c>
      <c r="G6" s="394"/>
    </row>
    <row r="7" spans="1:7" ht="38.25" customHeight="1">
      <c r="A7" s="37" t="s">
        <v>11</v>
      </c>
      <c r="B7" s="37" t="s">
        <v>12</v>
      </c>
      <c r="C7" s="389"/>
      <c r="D7" s="389"/>
      <c r="E7" s="361"/>
      <c r="F7" s="390"/>
      <c r="G7" s="395"/>
    </row>
    <row r="8" spans="1:7" ht="21" customHeight="1">
      <c r="A8" s="37"/>
      <c r="B8" s="37"/>
      <c r="C8" s="378" t="s">
        <v>50</v>
      </c>
      <c r="D8" s="7" t="s">
        <v>35</v>
      </c>
      <c r="E8" s="124">
        <f>E9+E14+E15</f>
        <v>171069.90000000002</v>
      </c>
      <c r="F8" s="124">
        <f>F9+F14+F15</f>
        <v>164636.5</v>
      </c>
      <c r="G8" s="124">
        <f>F8/E8*100</f>
        <v>96.23931504022623</v>
      </c>
    </row>
    <row r="9" spans="1:7" ht="21" customHeight="1">
      <c r="A9" s="37"/>
      <c r="B9" s="37"/>
      <c r="C9" s="378"/>
      <c r="D9" s="10" t="s">
        <v>225</v>
      </c>
      <c r="E9" s="125">
        <f>E11+E12+E13</f>
        <v>144633.2</v>
      </c>
      <c r="F9" s="125">
        <f>F11+F12+F13</f>
        <v>143049.1</v>
      </c>
      <c r="G9" s="125">
        <f>F9/E9*100</f>
        <v>98.90474662802178</v>
      </c>
    </row>
    <row r="10" spans="1:7" ht="21" customHeight="1">
      <c r="A10" s="37"/>
      <c r="B10" s="37"/>
      <c r="C10" s="378"/>
      <c r="D10" s="9" t="s">
        <v>51</v>
      </c>
      <c r="E10" s="125"/>
      <c r="F10" s="125"/>
      <c r="G10" s="125"/>
    </row>
    <row r="11" spans="1:7" ht="21" customHeight="1">
      <c r="A11" s="37"/>
      <c r="B11" s="37"/>
      <c r="C11" s="378"/>
      <c r="D11" s="9" t="s">
        <v>52</v>
      </c>
      <c r="E11" s="125">
        <f>E19+E27+E37+E48+E56</f>
        <v>141634.7</v>
      </c>
      <c r="F11" s="125">
        <f>F19+F27+F37+F48+F56</f>
        <v>140050.6</v>
      </c>
      <c r="G11" s="125">
        <f>F11/E11*100</f>
        <v>98.88155939187219</v>
      </c>
    </row>
    <row r="12" spans="1:7" ht="21" customHeight="1">
      <c r="A12" s="37"/>
      <c r="B12" s="37"/>
      <c r="C12" s="378"/>
      <c r="D12" s="9" t="s">
        <v>53</v>
      </c>
      <c r="E12" s="125">
        <f>E20+E28+E38+E49+E57</f>
        <v>75.1</v>
      </c>
      <c r="F12" s="125">
        <f>F20+F28+F38+F49+F57</f>
        <v>75.1</v>
      </c>
      <c r="G12" s="125">
        <f>F12/E12*100</f>
        <v>100</v>
      </c>
    </row>
    <row r="13" spans="1:7" ht="21" customHeight="1">
      <c r="A13" s="37"/>
      <c r="B13" s="37"/>
      <c r="C13" s="378"/>
      <c r="D13" s="9" t="s">
        <v>62</v>
      </c>
      <c r="E13" s="125">
        <f>E21+E30+E41+E50+E60</f>
        <v>2923.4</v>
      </c>
      <c r="F13" s="125">
        <f>F21+F30+F41+F50+F60</f>
        <v>2923.4</v>
      </c>
      <c r="G13" s="125">
        <f>F13/E13*100</f>
        <v>100</v>
      </c>
    </row>
    <row r="14" spans="1:7" ht="35.25" customHeight="1">
      <c r="A14" s="37"/>
      <c r="B14" s="37"/>
      <c r="C14" s="378"/>
      <c r="D14" s="131" t="s">
        <v>226</v>
      </c>
      <c r="E14" s="125">
        <v>0</v>
      </c>
      <c r="F14" s="125">
        <v>0</v>
      </c>
      <c r="G14" s="125">
        <v>0</v>
      </c>
    </row>
    <row r="15" spans="1:7" ht="21" customHeight="1">
      <c r="A15" s="37"/>
      <c r="B15" s="37"/>
      <c r="C15" s="378"/>
      <c r="D15" s="131" t="s">
        <v>227</v>
      </c>
      <c r="E15" s="125">
        <f>E23+E33+E52+E63+E44</f>
        <v>26436.7</v>
      </c>
      <c r="F15" s="125">
        <f>F23+F33+F52+F63+F44</f>
        <v>21587.4</v>
      </c>
      <c r="G15" s="125">
        <f>F15/E15*100</f>
        <v>81.65693902794222</v>
      </c>
    </row>
    <row r="16" spans="1:7" ht="26.25" customHeight="1">
      <c r="A16" s="376" t="s">
        <v>15</v>
      </c>
      <c r="B16" s="376" t="s">
        <v>16</v>
      </c>
      <c r="C16" s="378" t="s">
        <v>184</v>
      </c>
      <c r="D16" s="7" t="s">
        <v>35</v>
      </c>
      <c r="E16" s="124">
        <f>E17+E22+E23</f>
        <v>109283.40000000001</v>
      </c>
      <c r="F16" s="124">
        <f>F17+F22+F23</f>
        <v>106668.7</v>
      </c>
      <c r="G16" s="124">
        <f>F16/E16*100</f>
        <v>97.6074133857475</v>
      </c>
    </row>
    <row r="17" spans="1:7" ht="21" customHeight="1">
      <c r="A17" s="376"/>
      <c r="B17" s="376"/>
      <c r="C17" s="378"/>
      <c r="D17" s="10" t="s">
        <v>225</v>
      </c>
      <c r="E17" s="125">
        <f>E19+E20+E21</f>
        <v>92083.70000000001</v>
      </c>
      <c r="F17" s="125">
        <f>F19+F20+F21</f>
        <v>91352.5</v>
      </c>
      <c r="G17" s="125">
        <f>F17/E17*100</f>
        <v>99.20593981345232</v>
      </c>
    </row>
    <row r="18" spans="1:7" ht="19.5" customHeight="1">
      <c r="A18" s="376"/>
      <c r="B18" s="376"/>
      <c r="C18" s="378"/>
      <c r="D18" s="9" t="s">
        <v>51</v>
      </c>
      <c r="E18" s="125"/>
      <c r="F18" s="125"/>
      <c r="G18" s="125"/>
    </row>
    <row r="19" spans="1:7" ht="35.25" customHeight="1">
      <c r="A19" s="376"/>
      <c r="B19" s="376"/>
      <c r="C19" s="378"/>
      <c r="D19" s="9" t="s">
        <v>52</v>
      </c>
      <c r="E19" s="125">
        <f>'Форма 1+'!N13</f>
        <v>92083.70000000001</v>
      </c>
      <c r="F19" s="125">
        <f>'Форма 1+'!O13</f>
        <v>91352.5</v>
      </c>
      <c r="G19" s="125">
        <f>F19/E19*100</f>
        <v>99.20593981345232</v>
      </c>
    </row>
    <row r="20" spans="1:7" ht="30" customHeight="1">
      <c r="A20" s="376"/>
      <c r="B20" s="376"/>
      <c r="C20" s="378"/>
      <c r="D20" s="9" t="s">
        <v>53</v>
      </c>
      <c r="E20" s="125">
        <v>0</v>
      </c>
      <c r="F20" s="125">
        <v>0</v>
      </c>
      <c r="G20" s="125">
        <v>0</v>
      </c>
    </row>
    <row r="21" spans="1:7" ht="23.25" customHeight="1">
      <c r="A21" s="376"/>
      <c r="B21" s="376"/>
      <c r="C21" s="378"/>
      <c r="D21" s="9" t="s">
        <v>62</v>
      </c>
      <c r="E21" s="125">
        <v>0</v>
      </c>
      <c r="F21" s="125">
        <v>0</v>
      </c>
      <c r="G21" s="125">
        <v>0</v>
      </c>
    </row>
    <row r="22" spans="1:7" ht="35.25" customHeight="1">
      <c r="A22" s="376"/>
      <c r="B22" s="376"/>
      <c r="C22" s="378"/>
      <c r="D22" s="131" t="s">
        <v>226</v>
      </c>
      <c r="E22" s="125">
        <v>0</v>
      </c>
      <c r="F22" s="125">
        <v>0</v>
      </c>
      <c r="G22" s="125">
        <v>0</v>
      </c>
    </row>
    <row r="23" spans="1:7" ht="30" customHeight="1">
      <c r="A23" s="377"/>
      <c r="B23" s="377"/>
      <c r="C23" s="378"/>
      <c r="D23" s="131" t="s">
        <v>227</v>
      </c>
      <c r="E23" s="125">
        <v>17199.7</v>
      </c>
      <c r="F23" s="125">
        <v>15316.2</v>
      </c>
      <c r="G23" s="125">
        <f>F23/E23*100</f>
        <v>89.04922760280702</v>
      </c>
    </row>
    <row r="24" spans="1:7" ht="19.5" customHeight="1">
      <c r="A24" s="376" t="s">
        <v>15</v>
      </c>
      <c r="B24" s="376" t="s">
        <v>19</v>
      </c>
      <c r="C24" s="378" t="s">
        <v>189</v>
      </c>
      <c r="D24" s="7" t="s">
        <v>35</v>
      </c>
      <c r="E24" s="124">
        <f>E25+E32+E33</f>
        <v>32999.9</v>
      </c>
      <c r="F24" s="124">
        <f>F25+F32+F33</f>
        <v>31425.500000000004</v>
      </c>
      <c r="G24" s="124">
        <f>F24/E24*100</f>
        <v>95.22907645174683</v>
      </c>
    </row>
    <row r="25" spans="1:7" ht="21" customHeight="1">
      <c r="A25" s="376"/>
      <c r="B25" s="376"/>
      <c r="C25" s="378"/>
      <c r="D25" s="10" t="s">
        <v>225</v>
      </c>
      <c r="E25" s="125">
        <f>E27+E28+E30</f>
        <v>29837.600000000002</v>
      </c>
      <c r="F25" s="125">
        <f>F27+F28+F30</f>
        <v>29538.600000000002</v>
      </c>
      <c r="G25" s="125">
        <f>F25/E25*100</f>
        <v>98.99790867898223</v>
      </c>
    </row>
    <row r="26" spans="1:7" ht="21.75" customHeight="1">
      <c r="A26" s="376"/>
      <c r="B26" s="376"/>
      <c r="C26" s="378"/>
      <c r="D26" s="9" t="s">
        <v>51</v>
      </c>
      <c r="E26" s="125"/>
      <c r="F26" s="125"/>
      <c r="G26" s="125"/>
    </row>
    <row r="27" spans="1:10" ht="35.25" customHeight="1">
      <c r="A27" s="376"/>
      <c r="B27" s="376"/>
      <c r="C27" s="378"/>
      <c r="D27" s="9" t="s">
        <v>52</v>
      </c>
      <c r="E27" s="125">
        <f>'Форма 1+'!N18-E30-E28</f>
        <v>29442.400000000005</v>
      </c>
      <c r="F27" s="125">
        <f>'Форма 1+'!O18-F30-F28</f>
        <v>29143.400000000005</v>
      </c>
      <c r="G27" s="125">
        <f aca="true" t="shared" si="0" ref="G27:G33">F27/E27*100</f>
        <v>98.98445778876722</v>
      </c>
      <c r="J27" t="s">
        <v>82</v>
      </c>
    </row>
    <row r="28" spans="1:7" ht="24" customHeight="1">
      <c r="A28" s="376"/>
      <c r="B28" s="376"/>
      <c r="C28" s="378"/>
      <c r="D28" s="9" t="s">
        <v>53</v>
      </c>
      <c r="E28" s="125">
        <v>75.1</v>
      </c>
      <c r="F28" s="125">
        <v>75.1</v>
      </c>
      <c r="G28" s="125">
        <f>F28/E28*100</f>
        <v>100</v>
      </c>
    </row>
    <row r="29" spans="1:7" ht="21.75" customHeight="1" hidden="1">
      <c r="A29" s="376"/>
      <c r="B29" s="376"/>
      <c r="C29" s="378"/>
      <c r="D29" s="9" t="s">
        <v>54</v>
      </c>
      <c r="E29" s="125"/>
      <c r="F29" s="125"/>
      <c r="G29" s="125" t="e">
        <f t="shared" si="0"/>
        <v>#DIV/0!</v>
      </c>
    </row>
    <row r="30" spans="1:7" ht="25.5" customHeight="1">
      <c r="A30" s="376"/>
      <c r="B30" s="376"/>
      <c r="C30" s="378"/>
      <c r="D30" s="9" t="s">
        <v>62</v>
      </c>
      <c r="E30" s="125">
        <f>'Форма 1+'!N23-4-75.1</f>
        <v>320.1</v>
      </c>
      <c r="F30" s="125">
        <f>'Форма 1+'!O23-4-75.1</f>
        <v>320.1</v>
      </c>
      <c r="G30" s="125">
        <f t="shared" si="0"/>
        <v>100</v>
      </c>
    </row>
    <row r="31" spans="1:7" ht="21.75" customHeight="1" hidden="1">
      <c r="A31" s="376"/>
      <c r="B31" s="376"/>
      <c r="C31" s="378"/>
      <c r="D31" s="10" t="s">
        <v>55</v>
      </c>
      <c r="E31" s="125"/>
      <c r="F31" s="125"/>
      <c r="G31" s="125" t="e">
        <f t="shared" si="0"/>
        <v>#DIV/0!</v>
      </c>
    </row>
    <row r="32" spans="1:7" ht="54.75" customHeight="1">
      <c r="A32" s="376"/>
      <c r="B32" s="376"/>
      <c r="C32" s="378"/>
      <c r="D32" s="131" t="s">
        <v>226</v>
      </c>
      <c r="E32" s="125">
        <v>0</v>
      </c>
      <c r="F32" s="125">
        <v>0</v>
      </c>
      <c r="G32" s="125">
        <v>0</v>
      </c>
    </row>
    <row r="33" spans="1:7" ht="18" customHeight="1">
      <c r="A33" s="377"/>
      <c r="B33" s="377"/>
      <c r="C33" s="378"/>
      <c r="D33" s="131" t="s">
        <v>228</v>
      </c>
      <c r="E33" s="125">
        <v>3162.3</v>
      </c>
      <c r="F33" s="125">
        <v>1886.9</v>
      </c>
      <c r="G33" s="125">
        <f t="shared" si="0"/>
        <v>59.66859564241217</v>
      </c>
    </row>
    <row r="34" spans="1:7" ht="21" customHeight="1">
      <c r="A34" s="376" t="s">
        <v>15</v>
      </c>
      <c r="B34" s="376" t="s">
        <v>196</v>
      </c>
      <c r="C34" s="378" t="s">
        <v>166</v>
      </c>
      <c r="D34" s="7" t="s">
        <v>35</v>
      </c>
      <c r="E34" s="124">
        <f>E35+E43+E44</f>
        <v>14997.7</v>
      </c>
      <c r="F34" s="124">
        <f>F35+F43+F44</f>
        <v>13177.400000000001</v>
      </c>
      <c r="G34" s="124">
        <f>F34/E34*100</f>
        <v>87.86280563019663</v>
      </c>
    </row>
    <row r="35" spans="1:7" ht="23.25" customHeight="1">
      <c r="A35" s="376"/>
      <c r="B35" s="376"/>
      <c r="C35" s="378"/>
      <c r="D35" s="10" t="s">
        <v>225</v>
      </c>
      <c r="E35" s="125">
        <f>E37+E38+E41</f>
        <v>8923</v>
      </c>
      <c r="F35" s="125">
        <f>F37+F38+F41</f>
        <v>8793.1</v>
      </c>
      <c r="G35" s="125">
        <f>F35/E35*100</f>
        <v>98.54421158803093</v>
      </c>
    </row>
    <row r="36" spans="1:7" ht="24.75" customHeight="1">
      <c r="A36" s="376"/>
      <c r="B36" s="376"/>
      <c r="C36" s="378"/>
      <c r="D36" s="9" t="s">
        <v>51</v>
      </c>
      <c r="E36" s="125"/>
      <c r="F36" s="125"/>
      <c r="G36" s="125"/>
    </row>
    <row r="37" spans="1:7" ht="35.25" customHeight="1">
      <c r="A37" s="376"/>
      <c r="B37" s="376"/>
      <c r="C37" s="378"/>
      <c r="D37" s="9" t="s">
        <v>52</v>
      </c>
      <c r="E37" s="125">
        <f>'Форма 1+'!N29-E41</f>
        <v>8923</v>
      </c>
      <c r="F37" s="125">
        <f>'Форма 1+'!O29-F41</f>
        <v>8793.1</v>
      </c>
      <c r="G37" s="125">
        <f aca="true" t="shared" si="1" ref="G37:G44">F37/E37*100</f>
        <v>98.54421158803093</v>
      </c>
    </row>
    <row r="38" spans="1:7" ht="21" customHeight="1">
      <c r="A38" s="376"/>
      <c r="B38" s="376"/>
      <c r="C38" s="378"/>
      <c r="D38" s="9" t="s">
        <v>53</v>
      </c>
      <c r="E38" s="125">
        <v>0</v>
      </c>
      <c r="F38" s="125">
        <v>0</v>
      </c>
      <c r="G38" s="125">
        <v>0</v>
      </c>
    </row>
    <row r="39" spans="1:7" ht="19.5" customHeight="1" hidden="1">
      <c r="A39" s="376"/>
      <c r="B39" s="376"/>
      <c r="C39" s="378"/>
      <c r="D39" s="9" t="s">
        <v>54</v>
      </c>
      <c r="E39" s="125"/>
      <c r="F39" s="125"/>
      <c r="G39" s="125" t="e">
        <f t="shared" si="1"/>
        <v>#DIV/0!</v>
      </c>
    </row>
    <row r="40" spans="1:7" ht="22.5" customHeight="1" hidden="1">
      <c r="A40" s="376"/>
      <c r="B40" s="376"/>
      <c r="C40" s="378"/>
      <c r="D40" s="9" t="s">
        <v>81</v>
      </c>
      <c r="E40" s="125"/>
      <c r="F40" s="125"/>
      <c r="G40" s="125" t="e">
        <f t="shared" si="1"/>
        <v>#DIV/0!</v>
      </c>
    </row>
    <row r="41" spans="1:7" ht="21.75" customHeight="1">
      <c r="A41" s="376"/>
      <c r="B41" s="376"/>
      <c r="C41" s="378"/>
      <c r="D41" s="9" t="s">
        <v>62</v>
      </c>
      <c r="E41" s="125">
        <v>0</v>
      </c>
      <c r="F41" s="125">
        <v>0</v>
      </c>
      <c r="G41" s="125">
        <v>0</v>
      </c>
    </row>
    <row r="42" spans="1:12" ht="23.25" customHeight="1" hidden="1">
      <c r="A42" s="376"/>
      <c r="B42" s="376"/>
      <c r="C42" s="378"/>
      <c r="D42" s="10" t="s">
        <v>55</v>
      </c>
      <c r="E42" s="125"/>
      <c r="F42" s="125"/>
      <c r="G42" s="125" t="e">
        <f t="shared" si="1"/>
        <v>#DIV/0!</v>
      </c>
      <c r="I42" s="22">
        <v>460.5</v>
      </c>
      <c r="J42" s="22"/>
      <c r="K42" s="22">
        <v>443.9</v>
      </c>
      <c r="L42" t="s">
        <v>69</v>
      </c>
    </row>
    <row r="43" spans="1:12" ht="31.5">
      <c r="A43" s="376"/>
      <c r="B43" s="376"/>
      <c r="C43" s="378"/>
      <c r="D43" s="131" t="s">
        <v>226</v>
      </c>
      <c r="E43" s="125">
        <v>0</v>
      </c>
      <c r="F43" s="125">
        <v>0</v>
      </c>
      <c r="G43" s="125">
        <v>0</v>
      </c>
      <c r="I43" s="23">
        <v>1020.9</v>
      </c>
      <c r="J43" s="22"/>
      <c r="K43" s="21">
        <v>751.5</v>
      </c>
      <c r="L43" s="16" t="s">
        <v>70</v>
      </c>
    </row>
    <row r="44" spans="1:12" ht="21" customHeight="1">
      <c r="A44" s="377"/>
      <c r="B44" s="377"/>
      <c r="C44" s="378"/>
      <c r="D44" s="131" t="s">
        <v>228</v>
      </c>
      <c r="E44" s="125">
        <v>6074.7</v>
      </c>
      <c r="F44" s="125">
        <v>4384.3</v>
      </c>
      <c r="G44" s="125">
        <f t="shared" si="1"/>
        <v>72.173111429371</v>
      </c>
      <c r="I44" s="23">
        <v>7043.4</v>
      </c>
      <c r="J44" s="22"/>
      <c r="K44" s="21">
        <v>1321.3</v>
      </c>
      <c r="L44" t="s">
        <v>71</v>
      </c>
    </row>
    <row r="45" spans="1:12" ht="28.5" customHeight="1">
      <c r="A45" s="382" t="s">
        <v>15</v>
      </c>
      <c r="B45" s="382" t="s">
        <v>77</v>
      </c>
      <c r="C45" s="379" t="s">
        <v>199</v>
      </c>
      <c r="D45" s="7" t="s">
        <v>35</v>
      </c>
      <c r="E45" s="124">
        <f>E46+E51+E52</f>
        <v>2943.3</v>
      </c>
      <c r="F45" s="124">
        <f>F46+F51+F52</f>
        <v>2663.3</v>
      </c>
      <c r="G45" s="124">
        <f>F45/E45*100</f>
        <v>90.48686848095674</v>
      </c>
      <c r="I45" s="21">
        <v>507.8</v>
      </c>
      <c r="J45" s="22"/>
      <c r="K45" s="21">
        <v>157.2</v>
      </c>
      <c r="L45" t="s">
        <v>72</v>
      </c>
    </row>
    <row r="46" spans="1:11" ht="23.25" customHeight="1">
      <c r="A46" s="383"/>
      <c r="B46" s="383"/>
      <c r="C46" s="380"/>
      <c r="D46" s="10" t="s">
        <v>225</v>
      </c>
      <c r="E46" s="125">
        <f>E48+E49+E50</f>
        <v>2943.3</v>
      </c>
      <c r="F46" s="125">
        <f>F48+F49+F50</f>
        <v>2663.3</v>
      </c>
      <c r="G46" s="125">
        <f>F46/E46*100</f>
        <v>90.48686848095674</v>
      </c>
      <c r="I46" s="21"/>
      <c r="J46" s="22"/>
      <c r="K46" s="21"/>
    </row>
    <row r="47" spans="1:13" ht="30" customHeight="1">
      <c r="A47" s="383"/>
      <c r="B47" s="383"/>
      <c r="C47" s="380"/>
      <c r="D47" s="9" t="s">
        <v>51</v>
      </c>
      <c r="E47" s="125"/>
      <c r="F47" s="125"/>
      <c r="G47" s="125"/>
      <c r="I47" s="21">
        <v>7689.8</v>
      </c>
      <c r="J47" s="22"/>
      <c r="K47" s="21">
        <v>7644.6</v>
      </c>
      <c r="L47" t="s">
        <v>73</v>
      </c>
      <c r="M47" t="s">
        <v>74</v>
      </c>
    </row>
    <row r="48" spans="1:13" ht="24.75" customHeight="1">
      <c r="A48" s="383"/>
      <c r="B48" s="383"/>
      <c r="C48" s="380"/>
      <c r="D48" s="9" t="s">
        <v>52</v>
      </c>
      <c r="E48" s="125">
        <f>'Форма 1+'!N33-E50</f>
        <v>340</v>
      </c>
      <c r="F48" s="125">
        <f>'Форма 1+'!O33-F50</f>
        <v>60</v>
      </c>
      <c r="G48" s="125">
        <f>F48/E48*100</f>
        <v>17.647058823529413</v>
      </c>
      <c r="I48" s="24">
        <f>I42+I43+I44+I45+I47</f>
        <v>16722.399999999998</v>
      </c>
      <c r="J48" s="24"/>
      <c r="K48" s="24">
        <f>K42+K43+K44+K45+K47</f>
        <v>10318.5</v>
      </c>
      <c r="L48" s="25" t="s">
        <v>78</v>
      </c>
      <c r="M48" s="19" t="s">
        <v>83</v>
      </c>
    </row>
    <row r="49" spans="1:11" ht="30" customHeight="1">
      <c r="A49" s="383"/>
      <c r="B49" s="383"/>
      <c r="C49" s="380"/>
      <c r="D49" s="9" t="s">
        <v>53</v>
      </c>
      <c r="E49" s="125">
        <v>0</v>
      </c>
      <c r="F49" s="125">
        <v>0</v>
      </c>
      <c r="G49" s="125">
        <v>0</v>
      </c>
      <c r="I49" s="20"/>
      <c r="J49" s="19"/>
      <c r="K49" s="20"/>
    </row>
    <row r="50" spans="1:11" ht="19.5" customHeight="1">
      <c r="A50" s="383"/>
      <c r="B50" s="383"/>
      <c r="C50" s="380"/>
      <c r="D50" s="9" t="s">
        <v>62</v>
      </c>
      <c r="E50" s="125">
        <f>'Форма 1+'!N38</f>
        <v>2603.3</v>
      </c>
      <c r="F50" s="125">
        <f>'Форма 1+'!O38</f>
        <v>2603.3</v>
      </c>
      <c r="G50" s="125">
        <f>F50/E50*100</f>
        <v>100</v>
      </c>
      <c r="I50" s="20"/>
      <c r="J50" s="19"/>
      <c r="K50" s="20"/>
    </row>
    <row r="51" spans="1:11" ht="33" customHeight="1">
      <c r="A51" s="383"/>
      <c r="B51" s="383"/>
      <c r="C51" s="380"/>
      <c r="D51" s="131" t="s">
        <v>226</v>
      </c>
      <c r="E51" s="125">
        <v>0</v>
      </c>
      <c r="F51" s="125">
        <v>0</v>
      </c>
      <c r="G51" s="125">
        <v>0</v>
      </c>
      <c r="I51" s="20"/>
      <c r="J51" s="19"/>
      <c r="K51" s="20"/>
    </row>
    <row r="52" spans="1:11" ht="24.75" customHeight="1">
      <c r="A52" s="384"/>
      <c r="B52" s="384"/>
      <c r="C52" s="381"/>
      <c r="D52" s="131" t="s">
        <v>228</v>
      </c>
      <c r="E52" s="125">
        <v>0</v>
      </c>
      <c r="F52" s="125">
        <v>0</v>
      </c>
      <c r="G52" s="125">
        <v>0</v>
      </c>
      <c r="I52" s="20"/>
      <c r="J52" s="19"/>
      <c r="K52" s="20"/>
    </row>
    <row r="53" spans="1:7" ht="15.75">
      <c r="A53" s="376" t="s">
        <v>15</v>
      </c>
      <c r="B53" s="376" t="s">
        <v>43</v>
      </c>
      <c r="C53" s="378" t="s">
        <v>202</v>
      </c>
      <c r="D53" s="7" t="s">
        <v>35</v>
      </c>
      <c r="E53" s="126">
        <f>E54+E62+E63</f>
        <v>10845.599999999999</v>
      </c>
      <c r="F53" s="126">
        <f>F54+F62+F63</f>
        <v>10701.6</v>
      </c>
      <c r="G53" s="124">
        <f>F53/E53*100</f>
        <v>98.67227262668735</v>
      </c>
    </row>
    <row r="54" spans="1:11" ht="15.75">
      <c r="A54" s="376"/>
      <c r="B54" s="376"/>
      <c r="C54" s="378"/>
      <c r="D54" s="10" t="s">
        <v>225</v>
      </c>
      <c r="E54" s="125">
        <f>E56+E57+E60</f>
        <v>10845.599999999999</v>
      </c>
      <c r="F54" s="125">
        <f>F56+F57+F60</f>
        <v>10701.6</v>
      </c>
      <c r="G54" s="125">
        <f>F54/E54*100</f>
        <v>98.67227262668735</v>
      </c>
      <c r="I54" s="19"/>
      <c r="K54" s="19"/>
    </row>
    <row r="55" spans="1:7" ht="15.75">
      <c r="A55" s="376"/>
      <c r="B55" s="376"/>
      <c r="C55" s="378"/>
      <c r="D55" s="9" t="s">
        <v>51</v>
      </c>
      <c r="E55" s="125"/>
      <c r="F55" s="125"/>
      <c r="G55" s="125"/>
    </row>
    <row r="56" spans="1:11" ht="31.5">
      <c r="A56" s="376"/>
      <c r="B56" s="376"/>
      <c r="C56" s="378"/>
      <c r="D56" s="9" t="s">
        <v>52</v>
      </c>
      <c r="E56" s="125">
        <f>'Форма 1+'!N41-E57-E60</f>
        <v>10845.599999999999</v>
      </c>
      <c r="F56" s="125">
        <f>'Форма 1+'!O41-F57-F60</f>
        <v>10701.6</v>
      </c>
      <c r="G56" s="125">
        <f aca="true" t="shared" si="2" ref="G56:G61">F56/E56*100</f>
        <v>98.67227262668735</v>
      </c>
      <c r="I56" s="19"/>
      <c r="J56" s="19"/>
      <c r="K56" s="19"/>
    </row>
    <row r="57" spans="1:12" ht="15.75">
      <c r="A57" s="376"/>
      <c r="B57" s="376"/>
      <c r="C57" s="378"/>
      <c r="D57" s="9" t="s">
        <v>53</v>
      </c>
      <c r="E57" s="125">
        <f>'Форма 1+'!N61</f>
        <v>0</v>
      </c>
      <c r="F57" s="125">
        <f>'Форма 1+'!O61</f>
        <v>0</v>
      </c>
      <c r="G57" s="125">
        <v>0</v>
      </c>
      <c r="I57" s="18"/>
      <c r="J57" s="18"/>
      <c r="K57" s="18"/>
      <c r="L57" s="17"/>
    </row>
    <row r="58" spans="1:7" ht="15.75" hidden="1">
      <c r="A58" s="376"/>
      <c r="B58" s="376"/>
      <c r="C58" s="378"/>
      <c r="D58" s="9" t="s">
        <v>54</v>
      </c>
      <c r="E58" s="125"/>
      <c r="F58" s="125"/>
      <c r="G58" s="125" t="e">
        <f t="shared" si="2"/>
        <v>#DIV/0!</v>
      </c>
    </row>
    <row r="59" spans="1:7" ht="24" customHeight="1" hidden="1">
      <c r="A59" s="376"/>
      <c r="B59" s="376"/>
      <c r="C59" s="378"/>
      <c r="D59" s="9" t="s">
        <v>81</v>
      </c>
      <c r="E59" s="125"/>
      <c r="F59" s="125"/>
      <c r="G59" s="125" t="e">
        <f t="shared" si="2"/>
        <v>#DIV/0!</v>
      </c>
    </row>
    <row r="60" spans="1:8" ht="21.75" customHeight="1">
      <c r="A60" s="376"/>
      <c r="B60" s="376"/>
      <c r="C60" s="378"/>
      <c r="D60" s="9" t="s">
        <v>62</v>
      </c>
      <c r="E60" s="125">
        <v>0</v>
      </c>
      <c r="F60" s="125">
        <v>0</v>
      </c>
      <c r="G60" s="125">
        <v>0</v>
      </c>
      <c r="H60" t="s">
        <v>261</v>
      </c>
    </row>
    <row r="61" spans="1:7" ht="15.75" hidden="1">
      <c r="A61" s="376"/>
      <c r="B61" s="376"/>
      <c r="C61" s="378"/>
      <c r="D61" s="10" t="s">
        <v>55</v>
      </c>
      <c r="E61" s="127"/>
      <c r="F61" s="127"/>
      <c r="G61" s="125" t="e">
        <f t="shared" si="2"/>
        <v>#DIV/0!</v>
      </c>
    </row>
    <row r="62" spans="1:7" ht="37.5" customHeight="1">
      <c r="A62" s="376"/>
      <c r="B62" s="376"/>
      <c r="C62" s="378"/>
      <c r="D62" s="131" t="s">
        <v>226</v>
      </c>
      <c r="E62" s="125">
        <v>0</v>
      </c>
      <c r="F62" s="125">
        <v>0</v>
      </c>
      <c r="G62" s="125">
        <v>0</v>
      </c>
    </row>
    <row r="63" spans="1:7" ht="21" customHeight="1">
      <c r="A63" s="377"/>
      <c r="B63" s="377"/>
      <c r="C63" s="378"/>
      <c r="D63" s="131" t="s">
        <v>228</v>
      </c>
      <c r="E63" s="125">
        <v>0</v>
      </c>
      <c r="F63" s="125">
        <v>0</v>
      </c>
      <c r="G63" s="125">
        <v>0</v>
      </c>
    </row>
    <row r="64" spans="1:7" ht="15.75" hidden="1">
      <c r="A64" s="376" t="s">
        <v>15</v>
      </c>
      <c r="B64" s="376" t="s">
        <v>43</v>
      </c>
      <c r="C64" s="378" t="s">
        <v>76</v>
      </c>
      <c r="D64" s="12" t="s">
        <v>35</v>
      </c>
      <c r="E64" s="126"/>
      <c r="F64" s="126"/>
      <c r="G64" s="124"/>
    </row>
    <row r="65" spans="1:7" ht="15.75" hidden="1">
      <c r="A65" s="376"/>
      <c r="B65" s="376"/>
      <c r="C65" s="378"/>
      <c r="D65" s="35" t="s">
        <v>225</v>
      </c>
      <c r="E65" s="125"/>
      <c r="F65" s="125"/>
      <c r="G65" s="125"/>
    </row>
    <row r="66" spans="1:7" ht="15.75" hidden="1">
      <c r="A66" s="376"/>
      <c r="B66" s="376"/>
      <c r="C66" s="378"/>
      <c r="D66" s="8" t="s">
        <v>51</v>
      </c>
      <c r="E66" s="125"/>
      <c r="F66" s="125"/>
      <c r="G66" s="125"/>
    </row>
    <row r="67" spans="1:7" ht="31.5" hidden="1">
      <c r="A67" s="376"/>
      <c r="B67" s="376"/>
      <c r="C67" s="378"/>
      <c r="D67" s="8" t="s">
        <v>52</v>
      </c>
      <c r="E67" s="125"/>
      <c r="F67" s="125"/>
      <c r="G67" s="125"/>
    </row>
    <row r="68" spans="1:7" ht="21" customHeight="1" hidden="1">
      <c r="A68" s="376"/>
      <c r="B68" s="376"/>
      <c r="C68" s="378"/>
      <c r="D68" s="8" t="s">
        <v>53</v>
      </c>
      <c r="E68" s="125"/>
      <c r="F68" s="125"/>
      <c r="G68" s="125"/>
    </row>
    <row r="69" spans="1:7" ht="15.75" hidden="1">
      <c r="A69" s="376"/>
      <c r="B69" s="376"/>
      <c r="C69" s="378"/>
      <c r="D69" s="8" t="s">
        <v>54</v>
      </c>
      <c r="E69" s="125"/>
      <c r="F69" s="125"/>
      <c r="G69" s="125"/>
    </row>
    <row r="70" spans="1:7" ht="25.5" customHeight="1" hidden="1">
      <c r="A70" s="376"/>
      <c r="B70" s="376"/>
      <c r="C70" s="378"/>
      <c r="D70" s="8" t="s">
        <v>81</v>
      </c>
      <c r="E70" s="125"/>
      <c r="F70" s="125"/>
      <c r="G70" s="125"/>
    </row>
    <row r="71" spans="1:7" ht="23.25" customHeight="1" hidden="1">
      <c r="A71" s="376"/>
      <c r="B71" s="376"/>
      <c r="C71" s="378"/>
      <c r="D71" s="8" t="s">
        <v>62</v>
      </c>
      <c r="E71" s="125"/>
      <c r="F71" s="125"/>
      <c r="G71" s="125"/>
    </row>
    <row r="72" spans="1:7" ht="15.75" hidden="1">
      <c r="A72" s="376"/>
      <c r="B72" s="376"/>
      <c r="C72" s="378"/>
      <c r="D72" s="35" t="s">
        <v>55</v>
      </c>
      <c r="E72" s="127"/>
      <c r="F72" s="127"/>
      <c r="G72" s="127"/>
    </row>
    <row r="73" spans="1:7" ht="31.5" hidden="1">
      <c r="A73" s="376"/>
      <c r="B73" s="376"/>
      <c r="C73" s="378"/>
      <c r="D73" s="11" t="s">
        <v>226</v>
      </c>
      <c r="E73" s="125"/>
      <c r="F73" s="125"/>
      <c r="G73" s="125"/>
    </row>
    <row r="74" spans="1:7" ht="28.5" customHeight="1" hidden="1">
      <c r="A74" s="377"/>
      <c r="B74" s="377"/>
      <c r="C74" s="378"/>
      <c r="D74" s="11" t="s">
        <v>228</v>
      </c>
      <c r="E74" s="125"/>
      <c r="F74" s="125"/>
      <c r="G74" s="125"/>
    </row>
    <row r="75" spans="1:7" ht="15.75">
      <c r="A75" s="376" t="s">
        <v>15</v>
      </c>
      <c r="B75" s="376" t="s">
        <v>352</v>
      </c>
      <c r="C75" s="378" t="s">
        <v>351</v>
      </c>
      <c r="D75" s="7" t="s">
        <v>35</v>
      </c>
      <c r="E75" s="126">
        <f>E76+E84+E85</f>
        <v>0</v>
      </c>
      <c r="F75" s="126">
        <f>F76+F84+F85</f>
        <v>0</v>
      </c>
      <c r="G75" s="124">
        <v>0</v>
      </c>
    </row>
    <row r="76" spans="1:11" ht="15.75">
      <c r="A76" s="376"/>
      <c r="B76" s="376"/>
      <c r="C76" s="378"/>
      <c r="D76" s="10" t="s">
        <v>225</v>
      </c>
      <c r="E76" s="125">
        <f>E78+E79+E82</f>
        <v>0</v>
      </c>
      <c r="F76" s="125">
        <f>F78+F79+F82</f>
        <v>0</v>
      </c>
      <c r="G76" s="125">
        <v>0</v>
      </c>
      <c r="I76" s="19"/>
      <c r="K76" s="19"/>
    </row>
    <row r="77" spans="1:7" ht="15.75">
      <c r="A77" s="376"/>
      <c r="B77" s="376"/>
      <c r="C77" s="378"/>
      <c r="D77" s="9" t="s">
        <v>51</v>
      </c>
      <c r="E77" s="125"/>
      <c r="F77" s="125"/>
      <c r="G77" s="125"/>
    </row>
    <row r="78" spans="1:11" ht="31.5">
      <c r="A78" s="376"/>
      <c r="B78" s="376"/>
      <c r="C78" s="378"/>
      <c r="D78" s="9" t="s">
        <v>52</v>
      </c>
      <c r="E78" s="125">
        <f>'Форма 1+'!N64-E79-E82</f>
        <v>0</v>
      </c>
      <c r="F78" s="125">
        <f>'Форма 1+'!O64-F79-F82</f>
        <v>0</v>
      </c>
      <c r="G78" s="125">
        <v>0</v>
      </c>
      <c r="I78" s="19"/>
      <c r="J78" s="19"/>
      <c r="K78" s="19"/>
    </row>
    <row r="79" spans="1:12" ht="15.75">
      <c r="A79" s="376"/>
      <c r="B79" s="376"/>
      <c r="C79" s="378"/>
      <c r="D79" s="9" t="s">
        <v>53</v>
      </c>
      <c r="E79" s="125">
        <f>'Форма 1+'!N84</f>
        <v>0</v>
      </c>
      <c r="F79" s="125">
        <f>'Форма 1+'!O84</f>
        <v>0</v>
      </c>
      <c r="G79" s="125">
        <v>0</v>
      </c>
      <c r="I79" s="18"/>
      <c r="J79" s="18"/>
      <c r="K79" s="18"/>
      <c r="L79" s="17"/>
    </row>
    <row r="80" spans="1:7" ht="15.75" hidden="1">
      <c r="A80" s="376"/>
      <c r="B80" s="376"/>
      <c r="C80" s="378"/>
      <c r="D80" s="9" t="s">
        <v>54</v>
      </c>
      <c r="E80" s="125"/>
      <c r="F80" s="125"/>
      <c r="G80" s="125" t="e">
        <f>F80/E80*100</f>
        <v>#DIV/0!</v>
      </c>
    </row>
    <row r="81" spans="1:7" ht="24" customHeight="1" hidden="1">
      <c r="A81" s="376"/>
      <c r="B81" s="376"/>
      <c r="C81" s="378"/>
      <c r="D81" s="9" t="s">
        <v>81</v>
      </c>
      <c r="E81" s="125"/>
      <c r="F81" s="125"/>
      <c r="G81" s="125" t="e">
        <f>F81/E81*100</f>
        <v>#DIV/0!</v>
      </c>
    </row>
    <row r="82" spans="1:8" ht="21.75" customHeight="1">
      <c r="A82" s="376"/>
      <c r="B82" s="376"/>
      <c r="C82" s="378"/>
      <c r="D82" s="9" t="s">
        <v>62</v>
      </c>
      <c r="E82" s="125">
        <v>0</v>
      </c>
      <c r="F82" s="125">
        <v>0</v>
      </c>
      <c r="G82" s="125">
        <v>0</v>
      </c>
      <c r="H82" t="s">
        <v>261</v>
      </c>
    </row>
    <row r="83" spans="1:7" ht="15.75" hidden="1">
      <c r="A83" s="376"/>
      <c r="B83" s="376"/>
      <c r="C83" s="378"/>
      <c r="D83" s="10" t="s">
        <v>55</v>
      </c>
      <c r="E83" s="127"/>
      <c r="F83" s="127"/>
      <c r="G83" s="125" t="e">
        <f>F83/E83*100</f>
        <v>#DIV/0!</v>
      </c>
    </row>
    <row r="84" spans="1:7" ht="37.5" customHeight="1">
      <c r="A84" s="376"/>
      <c r="B84" s="376"/>
      <c r="C84" s="378"/>
      <c r="D84" s="131" t="s">
        <v>226</v>
      </c>
      <c r="E84" s="125">
        <v>0</v>
      </c>
      <c r="F84" s="125">
        <v>0</v>
      </c>
      <c r="G84" s="125">
        <v>0</v>
      </c>
    </row>
    <row r="85" spans="1:7" ht="21" customHeight="1">
      <c r="A85" s="377"/>
      <c r="B85" s="377"/>
      <c r="C85" s="378"/>
      <c r="D85" s="131" t="s">
        <v>228</v>
      </c>
      <c r="E85" s="125">
        <v>0</v>
      </c>
      <c r="F85" s="125">
        <v>0</v>
      </c>
      <c r="G85" s="125">
        <v>0</v>
      </c>
    </row>
    <row r="86" spans="1:7" ht="28.5" customHeight="1">
      <c r="A86" s="40"/>
      <c r="B86" s="40"/>
      <c r="C86" s="41"/>
      <c r="D86" s="42"/>
      <c r="E86" s="128"/>
      <c r="F86" s="128"/>
      <c r="G86" s="128"/>
    </row>
  </sheetData>
  <sheetProtection/>
  <mergeCells count="32">
    <mergeCell ref="B64:B74"/>
    <mergeCell ref="C64:C74"/>
    <mergeCell ref="E6:E7"/>
    <mergeCell ref="F6:F7"/>
    <mergeCell ref="A75:A85"/>
    <mergeCell ref="B75:B85"/>
    <mergeCell ref="C75:C85"/>
    <mergeCell ref="B3:G3"/>
    <mergeCell ref="E5:F5"/>
    <mergeCell ref="G5:G7"/>
    <mergeCell ref="C8:C15"/>
    <mergeCell ref="A64:A74"/>
    <mergeCell ref="C34:C44"/>
    <mergeCell ref="A45:A52"/>
    <mergeCell ref="A1:C1"/>
    <mergeCell ref="A16:A23"/>
    <mergeCell ref="B16:B23"/>
    <mergeCell ref="C16:C23"/>
    <mergeCell ref="A2:G2"/>
    <mergeCell ref="A5:B6"/>
    <mergeCell ref="C5:C7"/>
    <mergeCell ref="D5:D7"/>
    <mergeCell ref="A24:A33"/>
    <mergeCell ref="B24:B33"/>
    <mergeCell ref="C24:C33"/>
    <mergeCell ref="A53:A63"/>
    <mergeCell ref="B53:B63"/>
    <mergeCell ref="C53:C63"/>
    <mergeCell ref="A34:A44"/>
    <mergeCell ref="C45:C52"/>
    <mergeCell ref="B45:B52"/>
    <mergeCell ref="B34:B44"/>
  </mergeCells>
  <printOptions/>
  <pageMargins left="0.63" right="0.33" top="0.27" bottom="0.23" header="0.17" footer="0.16"/>
  <pageSetup fitToHeight="1" fitToWidth="1" horizontalDpi="600" verticalDpi="600" orientation="portrait" paperSize="9" scale="50" r:id="rId1"/>
  <rowBreaks count="2" manualBreakCount="2">
    <brk id="23" max="255" man="1"/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63"/>
  <sheetViews>
    <sheetView zoomScalePageLayoutView="0" workbookViewId="0" topLeftCell="E1">
      <selection activeCell="K57" sqref="K57"/>
    </sheetView>
  </sheetViews>
  <sheetFormatPr defaultColWidth="9.140625" defaultRowHeight="15"/>
  <cols>
    <col min="1" max="1" width="3.8515625" style="0" customWidth="1"/>
    <col min="2" max="2" width="2.8515625" style="0" customWidth="1"/>
    <col min="3" max="3" width="3.421875" style="0" customWidth="1"/>
    <col min="4" max="4" width="2.8515625" style="0" customWidth="1"/>
    <col min="5" max="5" width="17.7109375" style="0" customWidth="1"/>
    <col min="6" max="6" width="15.140625" style="0" customWidth="1"/>
    <col min="7" max="7" width="6.57421875" style="0" customWidth="1"/>
    <col min="8" max="8" width="8.00390625" style="0" customWidth="1"/>
    <col min="9" max="9" width="37.57421875" style="0" customWidth="1"/>
    <col min="10" max="10" width="74.57421875" style="0" customWidth="1"/>
    <col min="11" max="11" width="20.57421875" style="0" customWidth="1"/>
    <col min="12" max="12" width="4.7109375" style="0" customWidth="1"/>
  </cols>
  <sheetData>
    <row r="2" spans="1:14" ht="15.75">
      <c r="A2" s="436" t="s">
        <v>93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</row>
    <row r="3" spans="1:14" ht="45.75" customHeight="1">
      <c r="A3" s="437" t="s">
        <v>432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10" ht="68.25" customHeight="1">
      <c r="A4" s="411" t="s">
        <v>6</v>
      </c>
      <c r="B4" s="411"/>
      <c r="C4" s="411"/>
      <c r="D4" s="411"/>
      <c r="E4" s="411" t="s">
        <v>94</v>
      </c>
      <c r="F4" s="411" t="s">
        <v>95</v>
      </c>
      <c r="G4" s="411" t="s">
        <v>96</v>
      </c>
      <c r="H4" s="411" t="s">
        <v>97</v>
      </c>
      <c r="I4" s="411" t="s">
        <v>98</v>
      </c>
      <c r="J4" s="411" t="s">
        <v>99</v>
      </c>
    </row>
    <row r="5" spans="1:10" ht="43.5" customHeight="1">
      <c r="A5" s="158" t="s">
        <v>100</v>
      </c>
      <c r="B5" s="158" t="s">
        <v>12</v>
      </c>
      <c r="C5" s="158" t="s">
        <v>29</v>
      </c>
      <c r="D5" s="158" t="s">
        <v>30</v>
      </c>
      <c r="E5" s="411"/>
      <c r="F5" s="411"/>
      <c r="G5" s="411"/>
      <c r="H5" s="411"/>
      <c r="I5" s="411"/>
      <c r="J5" s="411"/>
    </row>
    <row r="6" spans="1:10" ht="15">
      <c r="A6" s="158">
        <v>3</v>
      </c>
      <c r="B6" s="159">
        <v>1</v>
      </c>
      <c r="C6" s="158"/>
      <c r="D6" s="158"/>
      <c r="J6" s="293" t="s">
        <v>460</v>
      </c>
    </row>
    <row r="7" spans="1:12" ht="12" customHeight="1">
      <c r="A7" s="160" t="s">
        <v>15</v>
      </c>
      <c r="B7" s="160">
        <v>1</v>
      </c>
      <c r="C7" s="160" t="s">
        <v>39</v>
      </c>
      <c r="D7" s="160"/>
      <c r="E7" s="161" t="s">
        <v>41</v>
      </c>
      <c r="F7" s="159" t="s">
        <v>102</v>
      </c>
      <c r="G7" s="159">
        <v>2023</v>
      </c>
      <c r="H7" s="159">
        <v>2023</v>
      </c>
      <c r="I7" s="161"/>
      <c r="J7" s="161"/>
      <c r="K7" s="412"/>
      <c r="L7" s="413"/>
    </row>
    <row r="8" spans="1:11" ht="15">
      <c r="A8" s="396" t="s">
        <v>15</v>
      </c>
      <c r="B8" s="396">
        <v>1</v>
      </c>
      <c r="C8" s="396" t="s">
        <v>39</v>
      </c>
      <c r="D8" s="396">
        <v>1</v>
      </c>
      <c r="E8" s="421" t="s">
        <v>146</v>
      </c>
      <c r="F8" s="424" t="s">
        <v>102</v>
      </c>
      <c r="G8" s="424">
        <v>2023</v>
      </c>
      <c r="H8" s="424">
        <v>2023</v>
      </c>
      <c r="I8" s="420" t="s">
        <v>279</v>
      </c>
      <c r="J8" s="414" t="s">
        <v>458</v>
      </c>
      <c r="K8" s="405" t="s">
        <v>433</v>
      </c>
    </row>
    <row r="9" spans="1:11" ht="15">
      <c r="A9" s="396"/>
      <c r="B9" s="396"/>
      <c r="C9" s="396"/>
      <c r="D9" s="396"/>
      <c r="E9" s="421"/>
      <c r="F9" s="424"/>
      <c r="G9" s="424"/>
      <c r="H9" s="424"/>
      <c r="I9" s="420"/>
      <c r="J9" s="415"/>
      <c r="K9" s="405"/>
    </row>
    <row r="10" spans="1:11" ht="15">
      <c r="A10" s="396"/>
      <c r="B10" s="396"/>
      <c r="C10" s="396"/>
      <c r="D10" s="396"/>
      <c r="E10" s="421"/>
      <c r="F10" s="424"/>
      <c r="G10" s="424"/>
      <c r="H10" s="424"/>
      <c r="I10" s="420"/>
      <c r="J10" s="415"/>
      <c r="K10" s="405"/>
    </row>
    <row r="11" spans="1:11" ht="15">
      <c r="A11" s="396"/>
      <c r="B11" s="396"/>
      <c r="C11" s="396"/>
      <c r="D11" s="396"/>
      <c r="E11" s="421"/>
      <c r="F11" s="424"/>
      <c r="G11" s="424"/>
      <c r="H11" s="424"/>
      <c r="I11" s="420"/>
      <c r="J11" s="415"/>
      <c r="K11" s="405"/>
    </row>
    <row r="12" spans="1:11" ht="15">
      <c r="A12" s="396"/>
      <c r="B12" s="396"/>
      <c r="C12" s="396"/>
      <c r="D12" s="396"/>
      <c r="E12" s="421"/>
      <c r="F12" s="424"/>
      <c r="G12" s="424"/>
      <c r="H12" s="424"/>
      <c r="I12" s="420"/>
      <c r="J12" s="415"/>
      <c r="K12" s="405"/>
    </row>
    <row r="13" spans="1:11" ht="15">
      <c r="A13" s="396"/>
      <c r="B13" s="396"/>
      <c r="C13" s="396"/>
      <c r="D13" s="396"/>
      <c r="E13" s="421"/>
      <c r="F13" s="424"/>
      <c r="G13" s="424"/>
      <c r="H13" s="424"/>
      <c r="I13" s="420"/>
      <c r="J13" s="415"/>
      <c r="K13" s="405"/>
    </row>
    <row r="14" spans="1:11" ht="15">
      <c r="A14" s="396"/>
      <c r="B14" s="396"/>
      <c r="C14" s="396"/>
      <c r="D14" s="396"/>
      <c r="E14" s="421"/>
      <c r="F14" s="424"/>
      <c r="G14" s="424"/>
      <c r="H14" s="424"/>
      <c r="I14" s="420"/>
      <c r="J14" s="415"/>
      <c r="K14" s="405"/>
    </row>
    <row r="15" spans="1:11" ht="96.75" customHeight="1">
      <c r="A15" s="396"/>
      <c r="B15" s="396"/>
      <c r="C15" s="396"/>
      <c r="D15" s="396"/>
      <c r="E15" s="421"/>
      <c r="F15" s="424"/>
      <c r="G15" s="424"/>
      <c r="H15" s="424"/>
      <c r="I15" s="420"/>
      <c r="J15" s="416"/>
      <c r="K15" s="405"/>
    </row>
    <row r="16" spans="1:11" ht="15">
      <c r="A16" s="422" t="s">
        <v>15</v>
      </c>
      <c r="B16" s="422">
        <v>1</v>
      </c>
      <c r="C16" s="422" t="s">
        <v>39</v>
      </c>
      <c r="D16" s="422" t="s">
        <v>19</v>
      </c>
      <c r="E16" s="402" t="s">
        <v>0</v>
      </c>
      <c r="F16" s="402" t="s">
        <v>103</v>
      </c>
      <c r="G16" s="402">
        <v>2022</v>
      </c>
      <c r="H16" s="402">
        <v>2023</v>
      </c>
      <c r="I16" s="402" t="s">
        <v>147</v>
      </c>
      <c r="J16" s="426" t="s">
        <v>280</v>
      </c>
      <c r="K16" s="405"/>
    </row>
    <row r="17" spans="1:11" ht="146.25" customHeight="1">
      <c r="A17" s="423"/>
      <c r="B17" s="423"/>
      <c r="C17" s="423"/>
      <c r="D17" s="423"/>
      <c r="E17" s="404"/>
      <c r="F17" s="404"/>
      <c r="G17" s="404"/>
      <c r="H17" s="404"/>
      <c r="I17" s="404"/>
      <c r="J17" s="427"/>
      <c r="K17" s="239" t="s">
        <v>433</v>
      </c>
    </row>
    <row r="18" spans="1:10" ht="126">
      <c r="A18" s="162" t="s">
        <v>15</v>
      </c>
      <c r="B18" s="162">
        <v>1</v>
      </c>
      <c r="C18" s="162" t="s">
        <v>42</v>
      </c>
      <c r="D18" s="162"/>
      <c r="E18" s="164" t="s">
        <v>281</v>
      </c>
      <c r="F18" s="168" t="s">
        <v>103</v>
      </c>
      <c r="G18" s="163">
        <v>2023</v>
      </c>
      <c r="H18" s="163">
        <v>2023</v>
      </c>
      <c r="I18" s="164"/>
      <c r="J18" s="164" t="s">
        <v>155</v>
      </c>
    </row>
    <row r="19" spans="1:11" ht="141.75">
      <c r="A19" s="169" t="s">
        <v>15</v>
      </c>
      <c r="B19" s="169">
        <v>1</v>
      </c>
      <c r="C19" s="169" t="s">
        <v>42</v>
      </c>
      <c r="D19" s="169">
        <v>1</v>
      </c>
      <c r="E19" s="170" t="s">
        <v>1</v>
      </c>
      <c r="F19" s="168" t="s">
        <v>103</v>
      </c>
      <c r="G19" s="168">
        <v>2022</v>
      </c>
      <c r="H19" s="168">
        <v>2023</v>
      </c>
      <c r="I19" s="170" t="s">
        <v>2</v>
      </c>
      <c r="J19" s="170" t="s">
        <v>282</v>
      </c>
      <c r="K19" s="168" t="s">
        <v>433</v>
      </c>
    </row>
    <row r="20" spans="1:11" ht="126">
      <c r="A20" s="169" t="s">
        <v>15</v>
      </c>
      <c r="B20" s="169">
        <v>1</v>
      </c>
      <c r="C20" s="169" t="s">
        <v>42</v>
      </c>
      <c r="D20" s="169">
        <v>2</v>
      </c>
      <c r="E20" s="170" t="s">
        <v>80</v>
      </c>
      <c r="F20" s="168" t="s">
        <v>104</v>
      </c>
      <c r="G20" s="168">
        <v>2023</v>
      </c>
      <c r="H20" s="170">
        <v>2023</v>
      </c>
      <c r="I20" s="171" t="s">
        <v>283</v>
      </c>
      <c r="J20" s="170" t="s">
        <v>284</v>
      </c>
      <c r="K20" s="239" t="s">
        <v>434</v>
      </c>
    </row>
    <row r="21" spans="1:11" ht="51" customHeight="1" thickBot="1">
      <c r="A21" s="169" t="s">
        <v>15</v>
      </c>
      <c r="B21" s="169">
        <v>1</v>
      </c>
      <c r="C21" s="169" t="s">
        <v>42</v>
      </c>
      <c r="D21" s="169">
        <v>3</v>
      </c>
      <c r="E21" s="170" t="s">
        <v>141</v>
      </c>
      <c r="F21" s="168" t="s">
        <v>75</v>
      </c>
      <c r="G21" s="168">
        <v>2023</v>
      </c>
      <c r="H21" s="170">
        <v>2023</v>
      </c>
      <c r="I21" s="180" t="s">
        <v>363</v>
      </c>
      <c r="J21" s="170" t="s">
        <v>435</v>
      </c>
      <c r="K21" s="294" t="s">
        <v>433</v>
      </c>
    </row>
    <row r="22" spans="1:12" ht="16.5" thickBot="1">
      <c r="A22" s="417" t="s">
        <v>165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9"/>
      <c r="L22" s="201"/>
    </row>
    <row r="23" spans="1:8" ht="78.75">
      <c r="A23" s="172" t="s">
        <v>15</v>
      </c>
      <c r="B23" s="172">
        <v>2</v>
      </c>
      <c r="C23" s="172" t="s">
        <v>39</v>
      </c>
      <c r="D23" s="172"/>
      <c r="E23" s="173" t="s">
        <v>156</v>
      </c>
      <c r="F23" s="174" t="s">
        <v>285</v>
      </c>
      <c r="G23" s="167">
        <v>2023</v>
      </c>
      <c r="H23" s="167">
        <v>2023</v>
      </c>
    </row>
    <row r="24" spans="1:11" ht="110.25">
      <c r="A24" s="396" t="s">
        <v>15</v>
      </c>
      <c r="B24" s="396">
        <v>2</v>
      </c>
      <c r="C24" s="396" t="s">
        <v>39</v>
      </c>
      <c r="D24" s="397" t="s">
        <v>16</v>
      </c>
      <c r="E24" s="175" t="s">
        <v>101</v>
      </c>
      <c r="F24" s="398" t="s">
        <v>285</v>
      </c>
      <c r="G24" s="399">
        <v>2023</v>
      </c>
      <c r="H24" s="402">
        <v>2023</v>
      </c>
      <c r="I24" s="414" t="s">
        <v>286</v>
      </c>
      <c r="J24" s="165" t="s">
        <v>287</v>
      </c>
      <c r="K24" s="407" t="s">
        <v>433</v>
      </c>
    </row>
    <row r="25" spans="1:11" ht="31.5">
      <c r="A25" s="396"/>
      <c r="B25" s="396"/>
      <c r="C25" s="396"/>
      <c r="D25" s="397"/>
      <c r="E25" s="177" t="s">
        <v>157</v>
      </c>
      <c r="F25" s="398"/>
      <c r="G25" s="400"/>
      <c r="H25" s="403"/>
      <c r="I25" s="415"/>
      <c r="J25" s="414" t="s">
        <v>288</v>
      </c>
      <c r="K25" s="408"/>
    </row>
    <row r="26" spans="1:11" ht="47.25">
      <c r="A26" s="396"/>
      <c r="B26" s="396"/>
      <c r="C26" s="396"/>
      <c r="D26" s="397"/>
      <c r="E26" s="177" t="s">
        <v>158</v>
      </c>
      <c r="F26" s="398"/>
      <c r="G26" s="401"/>
      <c r="H26" s="404"/>
      <c r="I26" s="416"/>
      <c r="J26" s="416"/>
      <c r="K26" s="409"/>
    </row>
    <row r="27" spans="1:10" ht="15">
      <c r="A27" s="396" t="s">
        <v>15</v>
      </c>
      <c r="B27" s="396">
        <v>2</v>
      </c>
      <c r="C27" s="396" t="s">
        <v>39</v>
      </c>
      <c r="D27" s="396">
        <v>2</v>
      </c>
      <c r="E27" s="428" t="s">
        <v>139</v>
      </c>
      <c r="F27" s="424" t="s">
        <v>285</v>
      </c>
      <c r="G27" s="424">
        <v>2023</v>
      </c>
      <c r="H27" s="430">
        <v>2023</v>
      </c>
      <c r="I27" s="414" t="s">
        <v>119</v>
      </c>
      <c r="J27" s="425" t="s">
        <v>289</v>
      </c>
    </row>
    <row r="28" spans="1:10" ht="15">
      <c r="A28" s="396"/>
      <c r="B28" s="396"/>
      <c r="C28" s="396"/>
      <c r="D28" s="396"/>
      <c r="E28" s="429"/>
      <c r="F28" s="424"/>
      <c r="G28" s="424"/>
      <c r="H28" s="430"/>
      <c r="I28" s="416"/>
      <c r="J28" s="425"/>
    </row>
    <row r="29" spans="1:11" ht="15">
      <c r="A29" s="396" t="s">
        <v>15</v>
      </c>
      <c r="B29" s="396">
        <v>2</v>
      </c>
      <c r="C29" s="396" t="s">
        <v>39</v>
      </c>
      <c r="D29" s="396">
        <v>3</v>
      </c>
      <c r="E29" s="420" t="s">
        <v>90</v>
      </c>
      <c r="F29" s="424" t="s">
        <v>285</v>
      </c>
      <c r="G29" s="424">
        <v>2023</v>
      </c>
      <c r="H29" s="430">
        <v>2023</v>
      </c>
      <c r="I29" s="431" t="s">
        <v>183</v>
      </c>
      <c r="J29" s="432" t="s">
        <v>290</v>
      </c>
      <c r="K29" s="406" t="s">
        <v>433</v>
      </c>
    </row>
    <row r="30" spans="1:11" ht="15">
      <c r="A30" s="396"/>
      <c r="B30" s="396"/>
      <c r="C30" s="396"/>
      <c r="D30" s="396"/>
      <c r="E30" s="420"/>
      <c r="F30" s="424"/>
      <c r="G30" s="424"/>
      <c r="H30" s="430"/>
      <c r="I30" s="431"/>
      <c r="J30" s="432"/>
      <c r="K30" s="406"/>
    </row>
    <row r="31" spans="1:11" ht="1.5" customHeight="1">
      <c r="A31" s="396"/>
      <c r="B31" s="396"/>
      <c r="C31" s="396"/>
      <c r="D31" s="396"/>
      <c r="E31" s="420"/>
      <c r="F31" s="424"/>
      <c r="G31" s="424"/>
      <c r="H31" s="430"/>
      <c r="I31" s="431"/>
      <c r="J31" s="432"/>
      <c r="K31" s="406"/>
    </row>
    <row r="32" spans="1:11" ht="70.5" customHeight="1">
      <c r="A32" s="162" t="s">
        <v>15</v>
      </c>
      <c r="B32" s="162">
        <v>2</v>
      </c>
      <c r="C32" s="162" t="s">
        <v>42</v>
      </c>
      <c r="D32" s="162"/>
      <c r="E32" s="179" t="s">
        <v>61</v>
      </c>
      <c r="F32" s="163" t="s">
        <v>291</v>
      </c>
      <c r="G32" s="163">
        <v>2023</v>
      </c>
      <c r="H32" s="168">
        <v>2023</v>
      </c>
      <c r="I32" s="170" t="s">
        <v>160</v>
      </c>
      <c r="J32" s="170" t="s">
        <v>436</v>
      </c>
      <c r="K32" s="168" t="s">
        <v>433</v>
      </c>
    </row>
    <row r="33" spans="1:11" ht="180" customHeight="1">
      <c r="A33" s="162" t="s">
        <v>15</v>
      </c>
      <c r="B33" s="162" t="s">
        <v>19</v>
      </c>
      <c r="C33" s="162" t="s">
        <v>42</v>
      </c>
      <c r="D33" s="162"/>
      <c r="E33" s="179" t="s">
        <v>163</v>
      </c>
      <c r="F33" s="163" t="s">
        <v>162</v>
      </c>
      <c r="G33" s="163">
        <v>2023</v>
      </c>
      <c r="H33" s="180">
        <v>2023</v>
      </c>
      <c r="I33" s="170" t="s">
        <v>164</v>
      </c>
      <c r="J33" s="170" t="s">
        <v>292</v>
      </c>
      <c r="K33" s="239" t="s">
        <v>433</v>
      </c>
    </row>
    <row r="34" spans="1:10" ht="15.75">
      <c r="A34" s="162" t="s">
        <v>15</v>
      </c>
      <c r="B34" s="163">
        <v>3</v>
      </c>
      <c r="C34" s="181"/>
      <c r="D34" s="163"/>
      <c r="J34" t="s">
        <v>459</v>
      </c>
    </row>
    <row r="35" spans="1:12" ht="78.75">
      <c r="A35" s="162" t="s">
        <v>15</v>
      </c>
      <c r="B35" s="163">
        <v>3</v>
      </c>
      <c r="C35" s="162" t="s">
        <v>39</v>
      </c>
      <c r="D35" s="182"/>
      <c r="E35" s="176" t="s">
        <v>197</v>
      </c>
      <c r="F35" s="163" t="s">
        <v>75</v>
      </c>
      <c r="G35" s="163">
        <v>2023</v>
      </c>
      <c r="H35" s="176">
        <v>2023</v>
      </c>
      <c r="I35" s="176"/>
      <c r="J35" s="183"/>
      <c r="K35" s="184"/>
      <c r="L35" s="185"/>
    </row>
    <row r="36" spans="1:10" ht="78.75">
      <c r="A36" s="396" t="s">
        <v>15</v>
      </c>
      <c r="B36" s="396">
        <v>3</v>
      </c>
      <c r="C36" s="396" t="s">
        <v>39</v>
      </c>
      <c r="D36" s="397" t="s">
        <v>16</v>
      </c>
      <c r="E36" s="175" t="s">
        <v>167</v>
      </c>
      <c r="F36" s="398" t="s">
        <v>105</v>
      </c>
      <c r="G36" s="424">
        <v>2023</v>
      </c>
      <c r="H36" s="399">
        <v>2023</v>
      </c>
      <c r="I36" s="431" t="s">
        <v>168</v>
      </c>
      <c r="J36" s="414" t="s">
        <v>364</v>
      </c>
    </row>
    <row r="37" spans="1:10" ht="47.25">
      <c r="A37" s="396"/>
      <c r="B37" s="396"/>
      <c r="C37" s="396"/>
      <c r="D37" s="397"/>
      <c r="E37" s="177" t="s">
        <v>106</v>
      </c>
      <c r="F37" s="398"/>
      <c r="G37" s="424"/>
      <c r="H37" s="400"/>
      <c r="I37" s="431"/>
      <c r="J37" s="415"/>
    </row>
    <row r="38" spans="1:10" ht="47.25">
      <c r="A38" s="396"/>
      <c r="B38" s="396"/>
      <c r="C38" s="396"/>
      <c r="D38" s="397"/>
      <c r="E38" s="177" t="s">
        <v>107</v>
      </c>
      <c r="F38" s="398"/>
      <c r="G38" s="424"/>
      <c r="H38" s="400"/>
      <c r="I38" s="431"/>
      <c r="J38" s="415"/>
    </row>
    <row r="39" spans="1:10" ht="15.75">
      <c r="A39" s="396"/>
      <c r="B39" s="396"/>
      <c r="C39" s="396"/>
      <c r="D39" s="397"/>
      <c r="E39" s="177"/>
      <c r="F39" s="398"/>
      <c r="G39" s="424"/>
      <c r="H39" s="401"/>
      <c r="I39" s="431"/>
      <c r="J39" s="416"/>
    </row>
    <row r="40" spans="1:11" ht="110.25">
      <c r="A40" s="396" t="s">
        <v>15</v>
      </c>
      <c r="B40" s="396">
        <v>3</v>
      </c>
      <c r="C40" s="396" t="s">
        <v>39</v>
      </c>
      <c r="D40" s="397">
        <v>2</v>
      </c>
      <c r="E40" s="175" t="s">
        <v>170</v>
      </c>
      <c r="F40" s="398" t="s">
        <v>105</v>
      </c>
      <c r="G40" s="424">
        <v>2023</v>
      </c>
      <c r="H40" s="399">
        <v>2023</v>
      </c>
      <c r="I40" s="420" t="s">
        <v>169</v>
      </c>
      <c r="J40" s="414" t="s">
        <v>293</v>
      </c>
      <c r="K40" s="410"/>
    </row>
    <row r="41" spans="1:11" ht="47.25">
      <c r="A41" s="396"/>
      <c r="B41" s="396"/>
      <c r="C41" s="396"/>
      <c r="D41" s="397"/>
      <c r="E41" s="177" t="s">
        <v>108</v>
      </c>
      <c r="F41" s="398"/>
      <c r="G41" s="424"/>
      <c r="H41" s="400"/>
      <c r="I41" s="420"/>
      <c r="J41" s="415"/>
      <c r="K41" s="410"/>
    </row>
    <row r="42" spans="1:11" ht="47.25">
      <c r="A42" s="396"/>
      <c r="B42" s="396"/>
      <c r="C42" s="396"/>
      <c r="D42" s="397"/>
      <c r="E42" s="177" t="s">
        <v>109</v>
      </c>
      <c r="F42" s="398"/>
      <c r="G42" s="424"/>
      <c r="H42" s="400"/>
      <c r="I42" s="420"/>
      <c r="J42" s="415"/>
      <c r="K42" s="410"/>
    </row>
    <row r="43" spans="1:11" ht="47.25">
      <c r="A43" s="396"/>
      <c r="B43" s="396"/>
      <c r="C43" s="396"/>
      <c r="D43" s="397"/>
      <c r="E43" s="186" t="s">
        <v>110</v>
      </c>
      <c r="F43" s="398"/>
      <c r="G43" s="424"/>
      <c r="H43" s="401"/>
      <c r="I43" s="420"/>
      <c r="J43" s="416"/>
      <c r="K43" s="410"/>
    </row>
    <row r="44" spans="1:11" ht="157.5">
      <c r="A44" s="162" t="s">
        <v>15</v>
      </c>
      <c r="B44" s="162">
        <v>3</v>
      </c>
      <c r="C44" s="162" t="s">
        <v>39</v>
      </c>
      <c r="D44" s="162">
        <v>3</v>
      </c>
      <c r="E44" s="186" t="s">
        <v>79</v>
      </c>
      <c r="F44" s="176" t="s">
        <v>105</v>
      </c>
      <c r="G44" s="176">
        <v>2023</v>
      </c>
      <c r="H44" s="176">
        <v>2023</v>
      </c>
      <c r="I44" s="175" t="s">
        <v>294</v>
      </c>
      <c r="J44" s="290" t="s">
        <v>295</v>
      </c>
      <c r="K44" s="266" t="s">
        <v>433</v>
      </c>
    </row>
    <row r="45" spans="1:11" ht="30">
      <c r="A45" s="162" t="s">
        <v>15</v>
      </c>
      <c r="B45" s="162">
        <v>4</v>
      </c>
      <c r="C45" s="162"/>
      <c r="D45" s="162"/>
      <c r="F45" s="239"/>
      <c r="G45" s="239"/>
      <c r="H45" s="239"/>
      <c r="I45" s="239"/>
      <c r="J45" s="265" t="s">
        <v>461</v>
      </c>
      <c r="K45" s="239"/>
    </row>
    <row r="46" spans="1:10" ht="220.5">
      <c r="A46" s="162" t="s">
        <v>15</v>
      </c>
      <c r="B46" s="162">
        <v>4</v>
      </c>
      <c r="C46" s="162" t="s">
        <v>39</v>
      </c>
      <c r="D46" s="162"/>
      <c r="E46" s="179" t="s">
        <v>172</v>
      </c>
      <c r="F46" s="174" t="s">
        <v>173</v>
      </c>
      <c r="G46" s="174">
        <v>2023</v>
      </c>
      <c r="H46" s="174">
        <v>2023</v>
      </c>
      <c r="I46" s="291" t="s">
        <v>174</v>
      </c>
      <c r="J46" s="292"/>
    </row>
    <row r="47" spans="1:11" ht="150.75" customHeight="1">
      <c r="A47" s="162" t="s">
        <v>15</v>
      </c>
      <c r="B47" s="162" t="s">
        <v>77</v>
      </c>
      <c r="C47" s="162" t="s">
        <v>39</v>
      </c>
      <c r="D47" s="162">
        <v>1</v>
      </c>
      <c r="E47" s="164" t="s">
        <v>112</v>
      </c>
      <c r="F47" s="163" t="s">
        <v>113</v>
      </c>
      <c r="G47" s="163">
        <v>2023</v>
      </c>
      <c r="H47" s="163">
        <v>2023</v>
      </c>
      <c r="I47" s="164" t="s">
        <v>175</v>
      </c>
      <c r="J47" s="165" t="s">
        <v>462</v>
      </c>
      <c r="K47" s="266" t="s">
        <v>433</v>
      </c>
    </row>
    <row r="48" spans="1:11" ht="15">
      <c r="A48" s="396" t="s">
        <v>15</v>
      </c>
      <c r="B48" s="396" t="s">
        <v>77</v>
      </c>
      <c r="C48" s="396" t="s">
        <v>39</v>
      </c>
      <c r="D48" s="396" t="s">
        <v>19</v>
      </c>
      <c r="E48" s="420" t="s">
        <v>176</v>
      </c>
      <c r="F48" s="424" t="s">
        <v>114</v>
      </c>
      <c r="G48" s="424">
        <v>2023</v>
      </c>
      <c r="H48" s="424">
        <v>2023</v>
      </c>
      <c r="I48" s="420" t="s">
        <v>115</v>
      </c>
      <c r="J48" s="414" t="s">
        <v>463</v>
      </c>
      <c r="K48" s="405" t="s">
        <v>433</v>
      </c>
    </row>
    <row r="49" spans="1:11" ht="15">
      <c r="A49" s="396"/>
      <c r="B49" s="396"/>
      <c r="C49" s="396"/>
      <c r="D49" s="396"/>
      <c r="E49" s="420"/>
      <c r="F49" s="424"/>
      <c r="G49" s="424"/>
      <c r="H49" s="424"/>
      <c r="I49" s="420"/>
      <c r="J49" s="415"/>
      <c r="K49" s="405"/>
    </row>
    <row r="50" spans="1:11" ht="15">
      <c r="A50" s="396"/>
      <c r="B50" s="396"/>
      <c r="C50" s="396"/>
      <c r="D50" s="396"/>
      <c r="E50" s="420"/>
      <c r="F50" s="424"/>
      <c r="G50" s="424"/>
      <c r="H50" s="424"/>
      <c r="I50" s="420"/>
      <c r="J50" s="415"/>
      <c r="K50" s="405"/>
    </row>
    <row r="51" spans="1:11" ht="169.5" customHeight="1">
      <c r="A51" s="396"/>
      <c r="B51" s="396"/>
      <c r="C51" s="396"/>
      <c r="D51" s="396"/>
      <c r="E51" s="420"/>
      <c r="F51" s="424"/>
      <c r="G51" s="424"/>
      <c r="H51" s="424"/>
      <c r="I51" s="420"/>
      <c r="J51" s="416"/>
      <c r="K51" s="405"/>
    </row>
    <row r="52" spans="1:11" ht="157.5">
      <c r="A52" s="162" t="s">
        <v>15</v>
      </c>
      <c r="B52" s="162">
        <v>4</v>
      </c>
      <c r="C52" s="162" t="s">
        <v>42</v>
      </c>
      <c r="D52" s="162"/>
      <c r="E52" s="164" t="s">
        <v>177</v>
      </c>
      <c r="F52" s="163" t="s">
        <v>178</v>
      </c>
      <c r="G52" s="163">
        <v>2023</v>
      </c>
      <c r="H52" s="163">
        <v>2023</v>
      </c>
      <c r="I52" s="164" t="s">
        <v>179</v>
      </c>
      <c r="J52" s="170"/>
      <c r="K52" s="239" t="s">
        <v>433</v>
      </c>
    </row>
    <row r="53" spans="1:11" ht="189">
      <c r="A53" s="162" t="s">
        <v>15</v>
      </c>
      <c r="B53" s="162" t="s">
        <v>77</v>
      </c>
      <c r="C53" s="162" t="s">
        <v>42</v>
      </c>
      <c r="D53" s="162">
        <v>1</v>
      </c>
      <c r="E53" s="164" t="s">
        <v>296</v>
      </c>
      <c r="F53" s="163" t="s">
        <v>297</v>
      </c>
      <c r="G53" s="163">
        <v>2023</v>
      </c>
      <c r="H53" s="163">
        <v>2023</v>
      </c>
      <c r="I53" s="171" t="s">
        <v>298</v>
      </c>
      <c r="J53" s="166" t="s">
        <v>442</v>
      </c>
      <c r="K53" s="239" t="s">
        <v>433</v>
      </c>
    </row>
    <row r="54" spans="1:12" ht="189">
      <c r="A54" s="162" t="s">
        <v>15</v>
      </c>
      <c r="B54" s="162">
        <v>4</v>
      </c>
      <c r="C54" s="162" t="s">
        <v>42</v>
      </c>
      <c r="D54" s="162">
        <v>2</v>
      </c>
      <c r="E54" s="164" t="s">
        <v>299</v>
      </c>
      <c r="F54" s="163" t="s">
        <v>297</v>
      </c>
      <c r="G54" s="163">
        <v>2022</v>
      </c>
      <c r="H54" s="163">
        <v>2022</v>
      </c>
      <c r="I54" s="171" t="s">
        <v>300</v>
      </c>
      <c r="J54" s="166" t="s">
        <v>437</v>
      </c>
      <c r="K54" s="163" t="s">
        <v>317</v>
      </c>
      <c r="L54" s="189"/>
    </row>
    <row r="55" spans="1:12" ht="15.75">
      <c r="A55" s="162" t="s">
        <v>15</v>
      </c>
      <c r="B55" s="162">
        <v>5</v>
      </c>
      <c r="C55" s="162"/>
      <c r="D55" s="162"/>
      <c r="E55" s="433" t="s">
        <v>365</v>
      </c>
      <c r="F55" s="434"/>
      <c r="G55" s="434"/>
      <c r="H55" s="434"/>
      <c r="I55" s="434"/>
      <c r="J55" s="434"/>
      <c r="K55" s="434"/>
      <c r="L55" s="189"/>
    </row>
    <row r="56" spans="1:12" ht="267.75">
      <c r="A56" s="162" t="s">
        <v>15</v>
      </c>
      <c r="B56" s="162">
        <v>5</v>
      </c>
      <c r="C56" s="162" t="s">
        <v>39</v>
      </c>
      <c r="D56" s="162"/>
      <c r="E56" s="164" t="s">
        <v>438</v>
      </c>
      <c r="F56" s="163" t="s">
        <v>301</v>
      </c>
      <c r="G56" s="163">
        <v>2023</v>
      </c>
      <c r="H56" s="163">
        <v>2023</v>
      </c>
      <c r="I56" s="171" t="s">
        <v>302</v>
      </c>
      <c r="J56" s="187" t="s">
        <v>132</v>
      </c>
      <c r="K56" s="163"/>
      <c r="L56" s="189"/>
    </row>
    <row r="57" spans="1:12" ht="173.25">
      <c r="A57" s="162" t="s">
        <v>15</v>
      </c>
      <c r="B57" s="162">
        <v>5</v>
      </c>
      <c r="C57" s="162" t="s">
        <v>42</v>
      </c>
      <c r="D57" s="162"/>
      <c r="E57" s="164" t="s">
        <v>303</v>
      </c>
      <c r="F57" s="163" t="s">
        <v>304</v>
      </c>
      <c r="G57" s="163">
        <v>2023</v>
      </c>
      <c r="H57" s="163">
        <v>2023</v>
      </c>
      <c r="I57" s="171" t="s">
        <v>305</v>
      </c>
      <c r="J57" s="188" t="s">
        <v>306</v>
      </c>
      <c r="K57" s="163" t="s">
        <v>317</v>
      </c>
      <c r="L57" s="189"/>
    </row>
    <row r="58" spans="1:12" ht="110.25">
      <c r="A58" s="162" t="s">
        <v>15</v>
      </c>
      <c r="B58" s="162">
        <v>5</v>
      </c>
      <c r="C58" s="162" t="s">
        <v>15</v>
      </c>
      <c r="D58" s="162"/>
      <c r="E58" s="164" t="s">
        <v>204</v>
      </c>
      <c r="F58" s="163" t="s">
        <v>116</v>
      </c>
      <c r="G58" s="163">
        <v>2023</v>
      </c>
      <c r="H58" s="163">
        <v>2023</v>
      </c>
      <c r="I58" s="171" t="s">
        <v>5</v>
      </c>
      <c r="J58" s="187" t="s">
        <v>117</v>
      </c>
      <c r="K58" s="163" t="s">
        <v>311</v>
      </c>
      <c r="L58" s="189"/>
    </row>
    <row r="59" spans="1:12" ht="126">
      <c r="A59" s="162" t="s">
        <v>15</v>
      </c>
      <c r="B59" s="162">
        <v>5</v>
      </c>
      <c r="C59" s="162" t="s">
        <v>15</v>
      </c>
      <c r="D59" s="162">
        <v>1</v>
      </c>
      <c r="E59" s="164" t="s">
        <v>307</v>
      </c>
      <c r="F59" s="163" t="s">
        <v>116</v>
      </c>
      <c r="G59" s="163">
        <v>2023</v>
      </c>
      <c r="H59" s="163">
        <v>2023</v>
      </c>
      <c r="I59" s="171" t="s">
        <v>308</v>
      </c>
      <c r="J59" s="187" t="s">
        <v>117</v>
      </c>
      <c r="K59" s="182" t="s">
        <v>317</v>
      </c>
      <c r="L59" s="189"/>
    </row>
    <row r="60" spans="1:12" ht="110.25">
      <c r="A60" s="162" t="s">
        <v>15</v>
      </c>
      <c r="B60" s="162">
        <v>5</v>
      </c>
      <c r="C60" s="162" t="s">
        <v>15</v>
      </c>
      <c r="D60" s="162">
        <v>2</v>
      </c>
      <c r="E60" s="164" t="s">
        <v>309</v>
      </c>
      <c r="F60" s="163" t="s">
        <v>116</v>
      </c>
      <c r="G60" s="163">
        <v>2023</v>
      </c>
      <c r="H60" s="163">
        <v>2023</v>
      </c>
      <c r="I60" s="171" t="s">
        <v>310</v>
      </c>
      <c r="J60" s="187" t="s">
        <v>117</v>
      </c>
      <c r="K60" s="182" t="s">
        <v>311</v>
      </c>
      <c r="L60" s="189"/>
    </row>
    <row r="61" spans="1:12" ht="126">
      <c r="A61" s="162" t="s">
        <v>15</v>
      </c>
      <c r="B61" s="162">
        <v>5</v>
      </c>
      <c r="C61" s="162" t="s">
        <v>15</v>
      </c>
      <c r="D61" s="162">
        <v>3</v>
      </c>
      <c r="E61" s="164" t="s">
        <v>366</v>
      </c>
      <c r="F61" s="163" t="s">
        <v>116</v>
      </c>
      <c r="G61" s="163">
        <v>2023</v>
      </c>
      <c r="H61" s="163">
        <v>2023</v>
      </c>
      <c r="I61" s="171" t="s">
        <v>367</v>
      </c>
      <c r="J61" s="187" t="s">
        <v>117</v>
      </c>
      <c r="K61" s="182" t="s">
        <v>311</v>
      </c>
      <c r="L61" s="189"/>
    </row>
    <row r="62" spans="1:12" ht="157.5">
      <c r="A62" s="162" t="s">
        <v>15</v>
      </c>
      <c r="B62" s="162">
        <v>5</v>
      </c>
      <c r="C62" s="162" t="s">
        <v>15</v>
      </c>
      <c r="D62" s="162">
        <v>4</v>
      </c>
      <c r="E62" s="164" t="s">
        <v>439</v>
      </c>
      <c r="F62" s="163" t="s">
        <v>116</v>
      </c>
      <c r="G62" s="163">
        <v>2024</v>
      </c>
      <c r="H62" s="163">
        <v>2023</v>
      </c>
      <c r="I62" s="171" t="s">
        <v>312</v>
      </c>
      <c r="J62" s="187" t="s">
        <v>117</v>
      </c>
      <c r="K62" s="163" t="s">
        <v>311</v>
      </c>
      <c r="L62" s="189"/>
    </row>
    <row r="63" spans="1:12" ht="126">
      <c r="A63" s="162" t="s">
        <v>15</v>
      </c>
      <c r="B63" s="162">
        <v>5</v>
      </c>
      <c r="C63" s="162" t="s">
        <v>40</v>
      </c>
      <c r="D63" s="162"/>
      <c r="E63" s="164" t="s">
        <v>206</v>
      </c>
      <c r="F63" s="163" t="s">
        <v>313</v>
      </c>
      <c r="G63" s="163">
        <v>2023</v>
      </c>
      <c r="H63" s="163">
        <v>2023</v>
      </c>
      <c r="I63" s="171" t="s">
        <v>314</v>
      </c>
      <c r="J63" s="178"/>
      <c r="K63" s="182"/>
      <c r="L63" s="189"/>
    </row>
    <row r="64" spans="1:12" ht="126">
      <c r="A64" s="162" t="s">
        <v>15</v>
      </c>
      <c r="B64" s="162">
        <v>5</v>
      </c>
      <c r="C64" s="162" t="s">
        <v>40</v>
      </c>
      <c r="D64" s="162">
        <v>1</v>
      </c>
      <c r="E64" s="164" t="s">
        <v>315</v>
      </c>
      <c r="F64" s="163" t="s">
        <v>313</v>
      </c>
      <c r="G64" s="163">
        <v>2023</v>
      </c>
      <c r="H64" s="163">
        <v>2023</v>
      </c>
      <c r="I64" s="171" t="s">
        <v>315</v>
      </c>
      <c r="J64" s="166" t="s">
        <v>316</v>
      </c>
      <c r="K64" s="182" t="s">
        <v>317</v>
      </c>
      <c r="L64" s="189"/>
    </row>
    <row r="65" spans="1:12" ht="173.25">
      <c r="A65" s="162" t="s">
        <v>15</v>
      </c>
      <c r="B65" s="162">
        <v>5</v>
      </c>
      <c r="C65" s="162" t="s">
        <v>217</v>
      </c>
      <c r="D65" s="162"/>
      <c r="E65" s="164" t="s">
        <v>318</v>
      </c>
      <c r="F65" s="163" t="s">
        <v>75</v>
      </c>
      <c r="G65" s="163">
        <v>2023</v>
      </c>
      <c r="H65" s="163">
        <v>2023</v>
      </c>
      <c r="I65" s="171" t="s">
        <v>319</v>
      </c>
      <c r="J65" s="178" t="s">
        <v>320</v>
      </c>
      <c r="K65" s="163" t="s">
        <v>317</v>
      </c>
      <c r="L65" s="189"/>
    </row>
    <row r="66" spans="1:12" ht="189">
      <c r="A66" s="162" t="s">
        <v>15</v>
      </c>
      <c r="B66" s="162">
        <v>5</v>
      </c>
      <c r="C66" s="162" t="s">
        <v>217</v>
      </c>
      <c r="D66" s="162">
        <v>1</v>
      </c>
      <c r="E66" s="164" t="s">
        <v>368</v>
      </c>
      <c r="F66" s="163" t="s">
        <v>75</v>
      </c>
      <c r="G66" s="163">
        <v>2023</v>
      </c>
      <c r="H66" s="163">
        <v>2023</v>
      </c>
      <c r="I66" s="171" t="s">
        <v>4</v>
      </c>
      <c r="J66" s="166" t="s">
        <v>369</v>
      </c>
      <c r="K66" s="163" t="s">
        <v>311</v>
      </c>
      <c r="L66" s="189"/>
    </row>
    <row r="67" spans="1:12" ht="173.25">
      <c r="A67" s="162" t="s">
        <v>15</v>
      </c>
      <c r="B67" s="162">
        <v>5</v>
      </c>
      <c r="C67" s="162" t="s">
        <v>217</v>
      </c>
      <c r="D67" s="162">
        <v>2</v>
      </c>
      <c r="E67" s="164" t="s">
        <v>161</v>
      </c>
      <c r="F67" s="163" t="s">
        <v>75</v>
      </c>
      <c r="G67" s="163">
        <v>2023</v>
      </c>
      <c r="H67" s="163">
        <v>2023</v>
      </c>
      <c r="I67" s="171" t="s">
        <v>321</v>
      </c>
      <c r="J67" s="166" t="s">
        <v>322</v>
      </c>
      <c r="K67" s="163" t="s">
        <v>317</v>
      </c>
      <c r="L67" s="189"/>
    </row>
    <row r="68" spans="1:12" ht="204.75">
      <c r="A68" s="162" t="s">
        <v>15</v>
      </c>
      <c r="B68" s="162">
        <v>5</v>
      </c>
      <c r="C68" s="162" t="s">
        <v>217</v>
      </c>
      <c r="D68" s="162">
        <v>3</v>
      </c>
      <c r="E68" s="164" t="s">
        <v>323</v>
      </c>
      <c r="F68" s="163" t="s">
        <v>75</v>
      </c>
      <c r="G68" s="163">
        <v>2022</v>
      </c>
      <c r="H68" s="163">
        <v>2023</v>
      </c>
      <c r="I68" s="171" t="s">
        <v>171</v>
      </c>
      <c r="J68" s="166" t="s">
        <v>324</v>
      </c>
      <c r="K68" s="163" t="s">
        <v>317</v>
      </c>
      <c r="L68" s="189"/>
    </row>
    <row r="69" spans="1:12" ht="189">
      <c r="A69" s="162" t="s">
        <v>15</v>
      </c>
      <c r="B69" s="162">
        <v>1</v>
      </c>
      <c r="C69" s="162" t="s">
        <v>222</v>
      </c>
      <c r="D69" s="162"/>
      <c r="E69" s="164" t="s">
        <v>3</v>
      </c>
      <c r="F69" s="163" t="s">
        <v>75</v>
      </c>
      <c r="G69" s="163">
        <v>2023</v>
      </c>
      <c r="H69" s="163">
        <v>2023</v>
      </c>
      <c r="I69" s="171" t="s">
        <v>325</v>
      </c>
      <c r="J69" s="166" t="s">
        <v>326</v>
      </c>
      <c r="K69" s="182" t="s">
        <v>317</v>
      </c>
      <c r="L69" s="189"/>
    </row>
    <row r="70" spans="1:12" ht="157.5">
      <c r="A70" s="162" t="s">
        <v>15</v>
      </c>
      <c r="B70" s="162">
        <v>5</v>
      </c>
      <c r="C70" s="162" t="s">
        <v>327</v>
      </c>
      <c r="D70" s="162"/>
      <c r="E70" s="164" t="s">
        <v>180</v>
      </c>
      <c r="F70" s="163" t="s">
        <v>75</v>
      </c>
      <c r="G70" s="163">
        <v>2023</v>
      </c>
      <c r="H70" s="163">
        <v>2023</v>
      </c>
      <c r="I70" s="171" t="s">
        <v>328</v>
      </c>
      <c r="J70" s="178" t="s">
        <v>420</v>
      </c>
      <c r="K70" s="182" t="s">
        <v>317</v>
      </c>
      <c r="L70" s="189"/>
    </row>
    <row r="71" spans="1:12" ht="252">
      <c r="A71" s="162" t="s">
        <v>15</v>
      </c>
      <c r="B71" s="162">
        <v>5</v>
      </c>
      <c r="C71" s="162" t="s">
        <v>38</v>
      </c>
      <c r="D71" s="162"/>
      <c r="E71" s="164" t="s">
        <v>118</v>
      </c>
      <c r="F71" s="163" t="s">
        <v>329</v>
      </c>
      <c r="G71" s="163">
        <v>2023</v>
      </c>
      <c r="H71" s="163">
        <v>2023</v>
      </c>
      <c r="I71" s="171" t="s">
        <v>330</v>
      </c>
      <c r="J71" s="187" t="s">
        <v>331</v>
      </c>
      <c r="K71" s="163" t="s">
        <v>317</v>
      </c>
      <c r="L71" s="189"/>
    </row>
    <row r="72" spans="1:12" ht="157.5">
      <c r="A72" s="162" t="s">
        <v>15</v>
      </c>
      <c r="B72" s="162">
        <v>5</v>
      </c>
      <c r="C72" s="162" t="s">
        <v>332</v>
      </c>
      <c r="D72" s="162"/>
      <c r="E72" s="164" t="s">
        <v>333</v>
      </c>
      <c r="F72" s="163" t="s">
        <v>75</v>
      </c>
      <c r="G72" s="163">
        <v>2023</v>
      </c>
      <c r="H72" s="163">
        <v>2023</v>
      </c>
      <c r="I72" s="171"/>
      <c r="J72" s="178"/>
      <c r="K72" s="182"/>
      <c r="L72" s="189"/>
    </row>
    <row r="73" spans="1:12" ht="126">
      <c r="A73" s="162" t="s">
        <v>15</v>
      </c>
      <c r="B73" s="162">
        <v>5</v>
      </c>
      <c r="C73" s="162" t="s">
        <v>332</v>
      </c>
      <c r="D73" s="162">
        <v>1</v>
      </c>
      <c r="E73" s="164" t="s">
        <v>181</v>
      </c>
      <c r="F73" s="163" t="s">
        <v>75</v>
      </c>
      <c r="G73" s="163">
        <v>2023</v>
      </c>
      <c r="H73" s="163">
        <v>2023</v>
      </c>
      <c r="I73" s="190" t="s">
        <v>334</v>
      </c>
      <c r="J73" s="166" t="s">
        <v>335</v>
      </c>
      <c r="K73" s="163" t="s">
        <v>317</v>
      </c>
      <c r="L73" s="189"/>
    </row>
    <row r="74" spans="1:12" ht="110.25">
      <c r="A74" s="162" t="s">
        <v>15</v>
      </c>
      <c r="B74" s="162">
        <v>5</v>
      </c>
      <c r="C74" s="162" t="s">
        <v>332</v>
      </c>
      <c r="D74" s="162">
        <v>2</v>
      </c>
      <c r="E74" s="164" t="s">
        <v>336</v>
      </c>
      <c r="F74" s="163" t="s">
        <v>75</v>
      </c>
      <c r="G74" s="163">
        <v>2023</v>
      </c>
      <c r="H74" s="163">
        <v>2023</v>
      </c>
      <c r="I74" s="171" t="s">
        <v>337</v>
      </c>
      <c r="J74" s="166" t="s">
        <v>338</v>
      </c>
      <c r="K74" s="182" t="s">
        <v>317</v>
      </c>
      <c r="L74" s="189"/>
    </row>
    <row r="75" spans="1:12" ht="173.25">
      <c r="A75" s="162" t="s">
        <v>15</v>
      </c>
      <c r="B75" s="162">
        <v>5</v>
      </c>
      <c r="C75" s="162" t="s">
        <v>332</v>
      </c>
      <c r="D75" s="162">
        <v>3</v>
      </c>
      <c r="E75" s="164" t="s">
        <v>339</v>
      </c>
      <c r="F75" s="163" t="s">
        <v>75</v>
      </c>
      <c r="G75" s="163">
        <v>2023</v>
      </c>
      <c r="H75" s="163">
        <v>2023</v>
      </c>
      <c r="I75" s="191" t="s">
        <v>340</v>
      </c>
      <c r="J75" s="166" t="s">
        <v>341</v>
      </c>
      <c r="K75" s="182" t="s">
        <v>317</v>
      </c>
      <c r="L75" s="189"/>
    </row>
    <row r="76" spans="1:12" ht="299.25">
      <c r="A76" s="162" t="s">
        <v>15</v>
      </c>
      <c r="B76" s="162">
        <v>5</v>
      </c>
      <c r="C76" s="162" t="s">
        <v>342</v>
      </c>
      <c r="D76" s="162"/>
      <c r="E76" s="164" t="s">
        <v>182</v>
      </c>
      <c r="F76" s="163" t="s">
        <v>75</v>
      </c>
      <c r="G76" s="163">
        <v>2023</v>
      </c>
      <c r="H76" s="163">
        <v>2023</v>
      </c>
      <c r="I76" s="171" t="s">
        <v>343</v>
      </c>
      <c r="J76" s="192" t="s">
        <v>344</v>
      </c>
      <c r="K76" s="163" t="s">
        <v>345</v>
      </c>
      <c r="L76" s="189"/>
    </row>
    <row r="77" spans="1:12" ht="267.75">
      <c r="A77" s="162" t="s">
        <v>15</v>
      </c>
      <c r="B77" s="162">
        <v>5</v>
      </c>
      <c r="C77" s="162" t="s">
        <v>370</v>
      </c>
      <c r="D77" s="162"/>
      <c r="E77" s="164" t="s">
        <v>371</v>
      </c>
      <c r="F77" s="163" t="s">
        <v>75</v>
      </c>
      <c r="G77" s="163">
        <v>2023</v>
      </c>
      <c r="H77" s="163">
        <v>2023</v>
      </c>
      <c r="I77" s="171" t="s">
        <v>372</v>
      </c>
      <c r="J77" s="166" t="s">
        <v>373</v>
      </c>
      <c r="K77" s="182" t="s">
        <v>317</v>
      </c>
      <c r="L77" s="189"/>
    </row>
    <row r="78" spans="1:12" ht="141.75">
      <c r="A78" s="162" t="s">
        <v>15</v>
      </c>
      <c r="B78" s="162" t="s">
        <v>43</v>
      </c>
      <c r="C78" s="162" t="s">
        <v>346</v>
      </c>
      <c r="D78" s="162"/>
      <c r="E78" s="164" t="s">
        <v>223</v>
      </c>
      <c r="F78" s="163" t="s">
        <v>75</v>
      </c>
      <c r="G78" s="163">
        <v>2023</v>
      </c>
      <c r="H78" s="163">
        <v>2023</v>
      </c>
      <c r="I78" s="171" t="s">
        <v>347</v>
      </c>
      <c r="J78" s="166" t="s">
        <v>421</v>
      </c>
      <c r="K78" s="163" t="s">
        <v>317</v>
      </c>
      <c r="L78" s="189"/>
    </row>
    <row r="79" spans="1:12" ht="189">
      <c r="A79" s="193" t="s">
        <v>15</v>
      </c>
      <c r="B79" s="193" t="s">
        <v>43</v>
      </c>
      <c r="C79" s="193" t="s">
        <v>348</v>
      </c>
      <c r="D79" s="193"/>
      <c r="E79" s="194" t="s">
        <v>349</v>
      </c>
      <c r="F79" s="195" t="s">
        <v>75</v>
      </c>
      <c r="G79" s="195">
        <v>2023</v>
      </c>
      <c r="H79" s="163">
        <v>2023</v>
      </c>
      <c r="I79" s="171" t="s">
        <v>350</v>
      </c>
      <c r="J79" s="196" t="s">
        <v>464</v>
      </c>
      <c r="K79" s="163" t="s">
        <v>311</v>
      </c>
      <c r="L79" s="197"/>
    </row>
    <row r="80" spans="1:12" ht="15.75">
      <c r="A80" s="162"/>
      <c r="B80" s="162"/>
      <c r="C80" s="162"/>
      <c r="D80" s="162"/>
      <c r="E80" s="164"/>
      <c r="F80" s="424" t="s">
        <v>351</v>
      </c>
      <c r="G80" s="435"/>
      <c r="H80" s="435"/>
      <c r="I80" s="435"/>
      <c r="J80" s="435"/>
      <c r="K80" s="163"/>
      <c r="L80" s="197"/>
    </row>
    <row r="81" spans="1:12" ht="189">
      <c r="A81" s="162" t="s">
        <v>196</v>
      </c>
      <c r="B81" s="162" t="s">
        <v>352</v>
      </c>
      <c r="C81" s="162" t="s">
        <v>39</v>
      </c>
      <c r="D81" s="162"/>
      <c r="E81" s="164" t="s">
        <v>353</v>
      </c>
      <c r="F81" s="163" t="s">
        <v>354</v>
      </c>
      <c r="G81" s="163">
        <v>2023</v>
      </c>
      <c r="H81" s="163">
        <v>2023</v>
      </c>
      <c r="I81" s="171" t="s">
        <v>355</v>
      </c>
      <c r="J81" s="180" t="s">
        <v>356</v>
      </c>
      <c r="K81" s="163" t="s">
        <v>311</v>
      </c>
      <c r="L81" s="197"/>
    </row>
    <row r="82" spans="1:12" ht="141.75">
      <c r="A82" s="162" t="s">
        <v>196</v>
      </c>
      <c r="B82" s="162" t="s">
        <v>352</v>
      </c>
      <c r="C82" s="162" t="s">
        <v>15</v>
      </c>
      <c r="D82" s="162"/>
      <c r="E82" s="164"/>
      <c r="F82" s="163" t="s">
        <v>357</v>
      </c>
      <c r="G82" s="163">
        <v>2023</v>
      </c>
      <c r="H82" s="163">
        <v>2023</v>
      </c>
      <c r="I82" s="171" t="s">
        <v>358</v>
      </c>
      <c r="J82" s="180" t="s">
        <v>359</v>
      </c>
      <c r="K82" s="163" t="s">
        <v>317</v>
      </c>
      <c r="L82" s="197"/>
    </row>
    <row r="83" spans="1:12" ht="110.25">
      <c r="A83" s="198">
        <v>3</v>
      </c>
      <c r="B83" s="198">
        <v>6</v>
      </c>
      <c r="C83" s="198">
        <v>3</v>
      </c>
      <c r="D83" s="198"/>
      <c r="E83" s="198"/>
      <c r="F83" s="168" t="s">
        <v>360</v>
      </c>
      <c r="G83" s="168">
        <v>2023</v>
      </c>
      <c r="H83" s="168">
        <v>2023</v>
      </c>
      <c r="I83" s="171" t="s">
        <v>361</v>
      </c>
      <c r="J83" s="180" t="s">
        <v>362</v>
      </c>
      <c r="K83" s="168" t="s">
        <v>317</v>
      </c>
      <c r="L83" s="199"/>
    </row>
    <row r="84" spans="1:12" ht="17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</row>
    <row r="85" spans="1:12" ht="17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</row>
    <row r="86" spans="1:12" ht="17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</row>
    <row r="87" spans="1:12" ht="17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</row>
    <row r="88" spans="1:12" ht="17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</row>
    <row r="89" spans="1:12" ht="17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</row>
    <row r="90" spans="1:12" ht="17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</row>
    <row r="91" spans="1:12" ht="17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</row>
    <row r="92" spans="1:12" ht="17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</row>
    <row r="93" spans="1:12" ht="17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</row>
    <row r="94" spans="1:12" ht="17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</row>
    <row r="95" spans="1:12" ht="17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</row>
    <row r="96" spans="1:12" ht="17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</row>
    <row r="97" spans="1:12" ht="17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</row>
    <row r="98" spans="1:12" ht="17.2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</row>
    <row r="99" spans="1:12" ht="17.2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</row>
    <row r="100" spans="1:12" ht="17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</row>
    <row r="101" spans="1:12" ht="17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</row>
    <row r="102" spans="1:12" ht="17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</row>
    <row r="103" spans="1:12" ht="17.2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</row>
    <row r="104" spans="1:12" ht="17.2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</row>
    <row r="105" spans="1:12" ht="17.2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</row>
    <row r="106" spans="1:12" ht="17.25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</row>
    <row r="107" spans="1:12" ht="17.25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</row>
    <row r="108" spans="1:12" ht="17.25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</row>
    <row r="109" spans="1:12" ht="17.25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</row>
    <row r="110" spans="1:12" ht="17.25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</row>
    <row r="111" spans="1:12" ht="17.25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</row>
    <row r="112" spans="1:12" ht="17.25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</row>
    <row r="113" spans="1:12" ht="17.25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</row>
    <row r="114" spans="1:12" ht="17.25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</row>
    <row r="115" spans="1:12" ht="17.25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</row>
    <row r="116" spans="1:12" ht="17.25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</row>
    <row r="117" spans="1:12" ht="17.25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</row>
    <row r="118" spans="1:12" ht="17.25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</row>
    <row r="119" spans="1:12" ht="17.25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</row>
    <row r="120" spans="1:12" ht="17.25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</row>
    <row r="121" spans="1:12" ht="17.25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</row>
    <row r="122" spans="1:12" ht="17.25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</row>
    <row r="123" spans="1:12" ht="17.25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</row>
    <row r="124" spans="1:12" ht="17.25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</row>
    <row r="125" spans="1:12" ht="17.25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</row>
    <row r="126" spans="1:12" ht="17.25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</row>
    <row r="127" spans="1:12" ht="17.25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</row>
    <row r="128" spans="1:12" ht="17.25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</row>
    <row r="129" spans="1:12" ht="17.25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</row>
    <row r="130" spans="1:12" ht="17.25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</row>
    <row r="131" spans="1:12" ht="17.25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</row>
    <row r="132" spans="1:12" ht="17.25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</row>
    <row r="133" spans="1:12" ht="17.25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</row>
    <row r="134" spans="1:12" ht="17.25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</row>
    <row r="135" spans="1:12" ht="17.25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</row>
    <row r="136" spans="1:12" ht="17.25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</row>
    <row r="137" spans="1:12" ht="17.25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</row>
    <row r="138" spans="1:12" ht="17.25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</row>
    <row r="139" spans="1:12" ht="17.25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</row>
    <row r="140" spans="1:12" ht="17.25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</row>
    <row r="141" spans="1:12" ht="17.25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</row>
    <row r="142" spans="1:12" ht="17.25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</row>
    <row r="143" spans="1:12" ht="17.25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</row>
    <row r="144" spans="1:12" ht="17.25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</row>
    <row r="145" spans="1:12" ht="17.25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</row>
    <row r="146" spans="1:12" ht="17.25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</row>
    <row r="147" spans="1:12" ht="17.25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</row>
    <row r="148" spans="1:12" ht="17.25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</row>
    <row r="149" spans="1:12" ht="17.25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</row>
    <row r="150" spans="1:12" ht="17.25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</row>
    <row r="151" spans="1:12" ht="17.25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</row>
    <row r="152" spans="1:12" ht="17.25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</row>
    <row r="153" spans="1:12" ht="17.25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</row>
    <row r="154" spans="1:12" ht="17.25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</row>
    <row r="155" spans="1:12" ht="17.25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</row>
    <row r="156" spans="1:12" ht="17.25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</row>
    <row r="157" spans="1:12" ht="17.25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</row>
    <row r="158" spans="1:12" ht="17.25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</row>
    <row r="159" spans="1:12" ht="17.25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</row>
    <row r="160" spans="1:12" ht="17.25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</row>
    <row r="161" spans="1:12" ht="17.25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</row>
    <row r="162" spans="1:12" ht="17.25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</row>
    <row r="163" ht="17.25">
      <c r="I163" s="200"/>
    </row>
  </sheetData>
  <sheetProtection/>
  <mergeCells count="95">
    <mergeCell ref="A2:N2"/>
    <mergeCell ref="A3:N3"/>
    <mergeCell ref="H40:H43"/>
    <mergeCell ref="I40:I43"/>
    <mergeCell ref="J40:J43"/>
    <mergeCell ref="A40:A43"/>
    <mergeCell ref="B40:B43"/>
    <mergeCell ref="C40:C43"/>
    <mergeCell ref="D40:D43"/>
    <mergeCell ref="F40:F43"/>
    <mergeCell ref="A48:A51"/>
    <mergeCell ref="B48:B51"/>
    <mergeCell ref="C48:C51"/>
    <mergeCell ref="E55:K55"/>
    <mergeCell ref="F80:J80"/>
    <mergeCell ref="D48:D51"/>
    <mergeCell ref="E48:E51"/>
    <mergeCell ref="F48:F51"/>
    <mergeCell ref="H48:H51"/>
    <mergeCell ref="I48:I51"/>
    <mergeCell ref="J48:J51"/>
    <mergeCell ref="G48:G51"/>
    <mergeCell ref="G36:G39"/>
    <mergeCell ref="H36:H39"/>
    <mergeCell ref="I36:I39"/>
    <mergeCell ref="J36:J39"/>
    <mergeCell ref="G40:G43"/>
    <mergeCell ref="A36:A39"/>
    <mergeCell ref="B36:B39"/>
    <mergeCell ref="C36:C39"/>
    <mergeCell ref="D36:D39"/>
    <mergeCell ref="F36:F39"/>
    <mergeCell ref="F29:F31"/>
    <mergeCell ref="H27:H28"/>
    <mergeCell ref="G29:G31"/>
    <mergeCell ref="H29:H31"/>
    <mergeCell ref="I29:I31"/>
    <mergeCell ref="J29:J31"/>
    <mergeCell ref="A29:A31"/>
    <mergeCell ref="B29:B31"/>
    <mergeCell ref="C29:C31"/>
    <mergeCell ref="D29:D31"/>
    <mergeCell ref="E29:E31"/>
    <mergeCell ref="A27:A28"/>
    <mergeCell ref="B27:B28"/>
    <mergeCell ref="C27:C28"/>
    <mergeCell ref="D27:D28"/>
    <mergeCell ref="E27:E28"/>
    <mergeCell ref="F27:F28"/>
    <mergeCell ref="I27:I28"/>
    <mergeCell ref="J27:J28"/>
    <mergeCell ref="F16:F17"/>
    <mergeCell ref="G16:G17"/>
    <mergeCell ref="H16:H17"/>
    <mergeCell ref="I16:I17"/>
    <mergeCell ref="J16:J17"/>
    <mergeCell ref="J25:J26"/>
    <mergeCell ref="I24:I26"/>
    <mergeCell ref="G27:G28"/>
    <mergeCell ref="A16:A17"/>
    <mergeCell ref="B16:B17"/>
    <mergeCell ref="C16:C17"/>
    <mergeCell ref="D16:D17"/>
    <mergeCell ref="E16:E17"/>
    <mergeCell ref="I4:I5"/>
    <mergeCell ref="F8:F15"/>
    <mergeCell ref="G8:G15"/>
    <mergeCell ref="H8:H15"/>
    <mergeCell ref="A4:D4"/>
    <mergeCell ref="E4:E5"/>
    <mergeCell ref="F4:F5"/>
    <mergeCell ref="G4:G5"/>
    <mergeCell ref="H4:H5"/>
    <mergeCell ref="I8:I15"/>
    <mergeCell ref="A8:A15"/>
    <mergeCell ref="B8:B15"/>
    <mergeCell ref="C8:C15"/>
    <mergeCell ref="D8:D15"/>
    <mergeCell ref="E8:E15"/>
    <mergeCell ref="K29:K31"/>
    <mergeCell ref="K24:K26"/>
    <mergeCell ref="K40:K43"/>
    <mergeCell ref="K48:K51"/>
    <mergeCell ref="J4:J5"/>
    <mergeCell ref="K7:L7"/>
    <mergeCell ref="J8:J15"/>
    <mergeCell ref="A22:K22"/>
    <mergeCell ref="A24:A26"/>
    <mergeCell ref="B24:B26"/>
    <mergeCell ref="C24:C26"/>
    <mergeCell ref="D24:D26"/>
    <mergeCell ref="F24:F26"/>
    <mergeCell ref="G24:G26"/>
    <mergeCell ref="H24:H26"/>
    <mergeCell ref="K8:K16"/>
  </mergeCells>
  <printOptions/>
  <pageMargins left="0.7" right="0.7" top="0.75" bottom="0.75" header="0.3" footer="0.3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="98" zoomScaleNormal="98" zoomScalePageLayoutView="0" workbookViewId="0" topLeftCell="A1">
      <selection activeCell="C39" sqref="C39"/>
    </sheetView>
  </sheetViews>
  <sheetFormatPr defaultColWidth="11.28125" defaultRowHeight="15"/>
  <cols>
    <col min="1" max="1" width="5.421875" style="106" customWidth="1"/>
    <col min="2" max="2" width="5.7109375" style="106" customWidth="1"/>
    <col min="3" max="3" width="6.8515625" style="106" customWidth="1"/>
    <col min="4" max="4" width="30.8515625" style="106" customWidth="1"/>
    <col min="5" max="5" width="29.8515625" style="106" customWidth="1"/>
    <col min="6" max="6" width="8.140625" style="106" customWidth="1"/>
    <col min="7" max="13" width="11.28125" style="106" customWidth="1"/>
    <col min="14" max="16384" width="11.28125" style="54" customWidth="1"/>
  </cols>
  <sheetData>
    <row r="1" spans="1:11" ht="12">
      <c r="A1" s="451" t="s">
        <v>20</v>
      </c>
      <c r="B1" s="451"/>
      <c r="C1" s="451"/>
      <c r="D1" s="451"/>
      <c r="E1" s="451"/>
      <c r="F1" s="50"/>
      <c r="G1" s="50"/>
      <c r="H1" s="50"/>
      <c r="I1" s="50"/>
      <c r="J1" s="50"/>
      <c r="K1" s="49"/>
    </row>
    <row r="2" spans="1:11" ht="12">
      <c r="A2" s="452" t="s">
        <v>21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</row>
    <row r="3" spans="1:11" ht="12">
      <c r="A3" s="48"/>
      <c r="B3" s="49"/>
      <c r="C3" s="450" t="s">
        <v>440</v>
      </c>
      <c r="D3" s="450"/>
      <c r="E3" s="450"/>
      <c r="F3" s="450"/>
      <c r="G3" s="450"/>
      <c r="H3" s="450"/>
      <c r="I3" s="450"/>
      <c r="J3" s="450"/>
      <c r="K3" s="49"/>
    </row>
    <row r="4" spans="1:11" ht="12">
      <c r="A4" s="48"/>
      <c r="B4" s="49"/>
      <c r="C4" s="450" t="s">
        <v>267</v>
      </c>
      <c r="D4" s="454"/>
      <c r="E4" s="454"/>
      <c r="F4" s="454"/>
      <c r="G4" s="454"/>
      <c r="H4" s="454"/>
      <c r="I4" s="454"/>
      <c r="J4" s="454"/>
      <c r="K4" s="49"/>
    </row>
    <row r="5" spans="1:11" ht="12">
      <c r="A5" s="3"/>
      <c r="B5" s="3"/>
      <c r="C5" s="3"/>
      <c r="D5" s="50"/>
      <c r="E5" s="50"/>
      <c r="F5" s="50"/>
      <c r="G5" s="50"/>
      <c r="H5" s="50"/>
      <c r="I5" s="50"/>
      <c r="J5" s="50"/>
      <c r="K5" s="50"/>
    </row>
    <row r="6" spans="1:11" ht="82.5" customHeight="1">
      <c r="A6" s="356" t="s">
        <v>6</v>
      </c>
      <c r="B6" s="356"/>
      <c r="C6" s="356" t="s">
        <v>7</v>
      </c>
      <c r="D6" s="356" t="s">
        <v>8</v>
      </c>
      <c r="E6" s="356" t="s">
        <v>9</v>
      </c>
      <c r="F6" s="356" t="s">
        <v>10</v>
      </c>
      <c r="G6" s="356" t="s">
        <v>88</v>
      </c>
      <c r="H6" s="356" t="s">
        <v>89</v>
      </c>
      <c r="I6" s="356" t="s">
        <v>22</v>
      </c>
      <c r="J6" s="356" t="s">
        <v>23</v>
      </c>
      <c r="K6" s="356" t="s">
        <v>24</v>
      </c>
    </row>
    <row r="7" spans="1:11" ht="30" customHeight="1">
      <c r="A7" s="51" t="s">
        <v>11</v>
      </c>
      <c r="B7" s="51" t="s">
        <v>12</v>
      </c>
      <c r="C7" s="357"/>
      <c r="D7" s="357" t="s">
        <v>13</v>
      </c>
      <c r="E7" s="357" t="s">
        <v>14</v>
      </c>
      <c r="F7" s="357"/>
      <c r="G7" s="357"/>
      <c r="H7" s="357"/>
      <c r="I7" s="357"/>
      <c r="J7" s="357"/>
      <c r="K7" s="357"/>
    </row>
    <row r="8" spans="1:11" ht="20.25" customHeight="1">
      <c r="A8" s="14" t="s">
        <v>15</v>
      </c>
      <c r="B8" s="43">
        <v>1</v>
      </c>
      <c r="C8" s="43"/>
      <c r="D8" s="455" t="s">
        <v>184</v>
      </c>
      <c r="E8" s="455"/>
      <c r="F8" s="455"/>
      <c r="G8" s="455"/>
      <c r="H8" s="455"/>
      <c r="I8" s="455"/>
      <c r="J8" s="455"/>
      <c r="K8" s="455"/>
    </row>
    <row r="9" spans="1:11" ht="22.5" customHeight="1">
      <c r="A9" s="456" t="s">
        <v>15</v>
      </c>
      <c r="B9" s="456" t="s">
        <v>16</v>
      </c>
      <c r="C9" s="456" t="s">
        <v>17</v>
      </c>
      <c r="D9" s="458" t="s">
        <v>142</v>
      </c>
      <c r="E9" s="44" t="s">
        <v>229</v>
      </c>
      <c r="F9" s="52" t="s">
        <v>66</v>
      </c>
      <c r="G9" s="52">
        <f>150+117+120</f>
        <v>387</v>
      </c>
      <c r="H9" s="52">
        <f>150+117+120</f>
        <v>387</v>
      </c>
      <c r="I9" s="52">
        <v>387</v>
      </c>
      <c r="J9" s="67">
        <f aca="true" t="shared" si="0" ref="J9:J16">I9/G9*100</f>
        <v>100</v>
      </c>
      <c r="K9" s="67">
        <f aca="true" t="shared" si="1" ref="K9:K16">I9/H9*100</f>
        <v>100</v>
      </c>
    </row>
    <row r="10" spans="1:15" ht="53.25" customHeight="1">
      <c r="A10" s="457"/>
      <c r="B10" s="457"/>
      <c r="C10" s="457"/>
      <c r="D10" s="459"/>
      <c r="E10" s="44" t="s">
        <v>230</v>
      </c>
      <c r="F10" s="52" t="s">
        <v>18</v>
      </c>
      <c r="G10" s="67">
        <f>446.1+1292.1+9756.3</f>
        <v>11494.5</v>
      </c>
      <c r="H10" s="67">
        <f>407.7+1440.6+10929.8</f>
        <v>12778.099999999999</v>
      </c>
      <c r="I10" s="67">
        <v>12724.2</v>
      </c>
      <c r="J10" s="67">
        <f t="shared" si="0"/>
        <v>110.69815998956022</v>
      </c>
      <c r="K10" s="67">
        <f t="shared" si="1"/>
        <v>99.57818455012875</v>
      </c>
      <c r="L10" s="153"/>
      <c r="M10" s="154"/>
      <c r="N10" s="105"/>
      <c r="O10" s="105"/>
    </row>
    <row r="11" spans="1:15" ht="18" customHeight="1">
      <c r="A11" s="456" t="s">
        <v>15</v>
      </c>
      <c r="B11" s="456" t="s">
        <v>16</v>
      </c>
      <c r="C11" s="456" t="s">
        <v>17</v>
      </c>
      <c r="D11" s="458" t="s">
        <v>1</v>
      </c>
      <c r="E11" s="44" t="s">
        <v>229</v>
      </c>
      <c r="F11" s="52" t="s">
        <v>66</v>
      </c>
      <c r="G11" s="52">
        <f>50+44+80</f>
        <v>174</v>
      </c>
      <c r="H11" s="52">
        <f>50+44+80</f>
        <v>174</v>
      </c>
      <c r="I11" s="52">
        <v>174</v>
      </c>
      <c r="J11" s="67">
        <f>I11/G11*100</f>
        <v>100</v>
      </c>
      <c r="K11" s="67">
        <f>I11/H11*100</f>
        <v>100</v>
      </c>
      <c r="L11" s="153"/>
      <c r="M11" s="153"/>
      <c r="N11" s="105"/>
      <c r="O11" s="152"/>
    </row>
    <row r="12" spans="1:15" ht="53.25" customHeight="1">
      <c r="A12" s="457"/>
      <c r="B12" s="457"/>
      <c r="C12" s="457"/>
      <c r="D12" s="459"/>
      <c r="E12" s="44" t="s">
        <v>230</v>
      </c>
      <c r="F12" s="52" t="s">
        <v>18</v>
      </c>
      <c r="G12" s="67">
        <f>845.6+1560.8+7460.3</f>
        <v>9866.7</v>
      </c>
      <c r="H12" s="67">
        <f>772.9+1740.2+8357.6</f>
        <v>10870.7</v>
      </c>
      <c r="I12" s="67">
        <v>10824.8</v>
      </c>
      <c r="J12" s="67">
        <f>I12/G12*100</f>
        <v>109.71044016743186</v>
      </c>
      <c r="K12" s="67">
        <f>I12/H12*100</f>
        <v>99.57776408142989</v>
      </c>
      <c r="L12" s="153"/>
      <c r="M12" s="154"/>
      <c r="N12" s="105"/>
      <c r="O12" s="105"/>
    </row>
    <row r="13" spans="1:15" ht="27" customHeight="1">
      <c r="A13" s="456" t="s">
        <v>15</v>
      </c>
      <c r="B13" s="456" t="s">
        <v>16</v>
      </c>
      <c r="C13" s="456" t="s">
        <v>17</v>
      </c>
      <c r="D13" s="458" t="s">
        <v>80</v>
      </c>
      <c r="E13" s="44" t="s">
        <v>67</v>
      </c>
      <c r="F13" s="52" t="s">
        <v>64</v>
      </c>
      <c r="G13" s="129">
        <f>25+13+43</f>
        <v>81</v>
      </c>
      <c r="H13" s="129">
        <f>25+13+43</f>
        <v>81</v>
      </c>
      <c r="I13" s="129">
        <f>25+13+43</f>
        <v>81</v>
      </c>
      <c r="J13" s="67">
        <f t="shared" si="0"/>
        <v>100</v>
      </c>
      <c r="K13" s="67">
        <f t="shared" si="1"/>
        <v>100</v>
      </c>
      <c r="L13" s="153"/>
      <c r="M13" s="153"/>
      <c r="N13" s="105"/>
      <c r="O13" s="105"/>
    </row>
    <row r="14" spans="1:15" ht="51" customHeight="1">
      <c r="A14" s="457"/>
      <c r="B14" s="457"/>
      <c r="C14" s="457"/>
      <c r="D14" s="459"/>
      <c r="E14" s="44" t="s">
        <v>231</v>
      </c>
      <c r="F14" s="52" t="s">
        <v>18</v>
      </c>
      <c r="G14" s="67">
        <f>9335.2+8146+40173.1</f>
        <v>57654.3</v>
      </c>
      <c r="H14" s="67">
        <f>8532.6+9082.3+45005.2</f>
        <v>62620.1</v>
      </c>
      <c r="I14" s="67">
        <v>62355.8</v>
      </c>
      <c r="J14" s="67">
        <f t="shared" si="0"/>
        <v>108.1546389428022</v>
      </c>
      <c r="K14" s="67">
        <f t="shared" si="1"/>
        <v>99.57793104769875</v>
      </c>
      <c r="L14" s="153"/>
      <c r="M14" s="153"/>
      <c r="N14" s="135"/>
      <c r="O14" s="105"/>
    </row>
    <row r="15" spans="1:15" ht="24" customHeight="1">
      <c r="A15" s="439" t="s">
        <v>15</v>
      </c>
      <c r="B15" s="441">
        <v>1</v>
      </c>
      <c r="C15" s="441">
        <v>938</v>
      </c>
      <c r="D15" s="448" t="s">
        <v>141</v>
      </c>
      <c r="E15" s="68" t="s">
        <v>232</v>
      </c>
      <c r="F15" s="52" t="s">
        <v>92</v>
      </c>
      <c r="G15" s="130">
        <v>5000</v>
      </c>
      <c r="H15" s="130">
        <v>6300</v>
      </c>
      <c r="I15" s="130">
        <v>6238</v>
      </c>
      <c r="J15" s="67">
        <f t="shared" si="0"/>
        <v>124.76</v>
      </c>
      <c r="K15" s="67">
        <f t="shared" si="1"/>
        <v>99.01587301587301</v>
      </c>
      <c r="L15" s="153"/>
      <c r="M15" s="154"/>
      <c r="N15" s="105"/>
      <c r="O15" s="105"/>
    </row>
    <row r="16" spans="1:15" ht="54" customHeight="1">
      <c r="A16" s="440"/>
      <c r="B16" s="442"/>
      <c r="C16" s="442"/>
      <c r="D16" s="449"/>
      <c r="E16" s="44" t="s">
        <v>231</v>
      </c>
      <c r="F16" s="52" t="s">
        <v>18</v>
      </c>
      <c r="G16" s="67">
        <v>918.7</v>
      </c>
      <c r="H16" s="67">
        <v>839.8</v>
      </c>
      <c r="I16" s="67">
        <v>836.3</v>
      </c>
      <c r="J16" s="67">
        <f t="shared" si="0"/>
        <v>91.03080439751822</v>
      </c>
      <c r="K16" s="67">
        <f t="shared" si="1"/>
        <v>99.58323410335794</v>
      </c>
      <c r="L16" s="155"/>
      <c r="M16" s="156"/>
      <c r="N16" s="135"/>
      <c r="O16" s="105"/>
    </row>
    <row r="17" spans="1:15" ht="18.75" customHeight="1">
      <c r="A17" s="14" t="s">
        <v>15</v>
      </c>
      <c r="B17" s="43">
        <v>2</v>
      </c>
      <c r="C17" s="43"/>
      <c r="D17" s="443" t="s">
        <v>189</v>
      </c>
      <c r="E17" s="444"/>
      <c r="F17" s="444"/>
      <c r="G17" s="444"/>
      <c r="H17" s="444"/>
      <c r="I17" s="444"/>
      <c r="J17" s="444"/>
      <c r="K17" s="445"/>
      <c r="L17" s="155"/>
      <c r="M17" s="154"/>
      <c r="N17" s="105"/>
      <c r="O17" s="105"/>
    </row>
    <row r="18" spans="1:11" ht="27.75" customHeight="1">
      <c r="A18" s="336" t="s">
        <v>15</v>
      </c>
      <c r="B18" s="446">
        <v>2</v>
      </c>
      <c r="C18" s="446">
        <v>938</v>
      </c>
      <c r="D18" s="448" t="s">
        <v>90</v>
      </c>
      <c r="E18" s="44" t="s">
        <v>233</v>
      </c>
      <c r="F18" s="52" t="s">
        <v>64</v>
      </c>
      <c r="G18" s="67">
        <v>4000</v>
      </c>
      <c r="H18" s="130">
        <v>4000</v>
      </c>
      <c r="I18" s="130">
        <v>4000</v>
      </c>
      <c r="J18" s="130">
        <f>I18/G18*100</f>
        <v>100</v>
      </c>
      <c r="K18" s="130">
        <f>I18/H18*100</f>
        <v>100</v>
      </c>
    </row>
    <row r="19" spans="1:15" ht="51" customHeight="1">
      <c r="A19" s="338"/>
      <c r="B19" s="447"/>
      <c r="C19" s="447"/>
      <c r="D19" s="449"/>
      <c r="E19" s="44" t="s">
        <v>231</v>
      </c>
      <c r="F19" s="52" t="s">
        <v>18</v>
      </c>
      <c r="G19" s="67">
        <v>1481.9</v>
      </c>
      <c r="H19" s="67">
        <v>1481.2</v>
      </c>
      <c r="I19" s="67">
        <v>1429</v>
      </c>
      <c r="J19" s="130">
        <f aca="true" t="shared" si="2" ref="J19:J25">I19/G19*100</f>
        <v>96.4302584519873</v>
      </c>
      <c r="K19" s="130">
        <f aca="true" t="shared" si="3" ref="K19:K25">I19/H19*100</f>
        <v>96.47583040777748</v>
      </c>
      <c r="L19" s="153"/>
      <c r="M19" s="154"/>
      <c r="N19" s="105"/>
      <c r="O19" s="105"/>
    </row>
    <row r="20" spans="1:15" ht="15.75" customHeight="1">
      <c r="A20" s="336" t="s">
        <v>15</v>
      </c>
      <c r="B20" s="446">
        <v>2</v>
      </c>
      <c r="C20" s="446">
        <v>938</v>
      </c>
      <c r="D20" s="448" t="s">
        <v>234</v>
      </c>
      <c r="E20" s="44" t="s">
        <v>65</v>
      </c>
      <c r="F20" s="52" t="s">
        <v>64</v>
      </c>
      <c r="G20" s="67">
        <v>5000</v>
      </c>
      <c r="H20" s="67">
        <v>5000</v>
      </c>
      <c r="I20" s="67">
        <v>5000</v>
      </c>
      <c r="J20" s="130">
        <v>100</v>
      </c>
      <c r="K20" s="130" t="s">
        <v>465</v>
      </c>
      <c r="L20" s="154"/>
      <c r="M20" s="154"/>
      <c r="N20" s="105"/>
      <c r="O20" s="105"/>
    </row>
    <row r="21" spans="1:15" ht="57" customHeight="1">
      <c r="A21" s="338"/>
      <c r="B21" s="447"/>
      <c r="C21" s="447"/>
      <c r="D21" s="449"/>
      <c r="E21" s="44" t="s">
        <v>231</v>
      </c>
      <c r="F21" s="52" t="s">
        <v>18</v>
      </c>
      <c r="G21" s="67">
        <v>2371</v>
      </c>
      <c r="H21" s="67">
        <v>2369.9</v>
      </c>
      <c r="I21" s="67">
        <v>2286.4</v>
      </c>
      <c r="J21" s="130">
        <f t="shared" si="2"/>
        <v>96.43188528047237</v>
      </c>
      <c r="K21" s="130">
        <f t="shared" si="3"/>
        <v>96.47664458415967</v>
      </c>
      <c r="L21" s="153"/>
      <c r="M21" s="154"/>
      <c r="N21" s="105"/>
      <c r="O21" s="105"/>
    </row>
    <row r="22" spans="1:15" ht="18" customHeight="1">
      <c r="A22" s="336" t="s">
        <v>15</v>
      </c>
      <c r="B22" s="446">
        <v>2</v>
      </c>
      <c r="C22" s="446">
        <v>938</v>
      </c>
      <c r="D22" s="448" t="s">
        <v>235</v>
      </c>
      <c r="E22" s="44" t="s">
        <v>63</v>
      </c>
      <c r="F22" s="52" t="s">
        <v>64</v>
      </c>
      <c r="G22" s="67">
        <v>309540</v>
      </c>
      <c r="H22" s="67">
        <v>309540</v>
      </c>
      <c r="I22" s="67">
        <v>309540</v>
      </c>
      <c r="J22" s="130">
        <f t="shared" si="2"/>
        <v>100</v>
      </c>
      <c r="K22" s="130">
        <f t="shared" si="3"/>
        <v>100</v>
      </c>
      <c r="L22" s="154"/>
      <c r="M22" s="154"/>
      <c r="N22" s="105"/>
      <c r="O22" s="105"/>
    </row>
    <row r="23" spans="1:15" ht="51.75" customHeight="1">
      <c r="A23" s="338"/>
      <c r="B23" s="447"/>
      <c r="C23" s="447"/>
      <c r="D23" s="449"/>
      <c r="E23" s="44" t="s">
        <v>231</v>
      </c>
      <c r="F23" s="52" t="s">
        <v>18</v>
      </c>
      <c r="G23" s="67">
        <v>24599</v>
      </c>
      <c r="H23" s="67">
        <v>24587.4</v>
      </c>
      <c r="I23" s="67">
        <v>23720</v>
      </c>
      <c r="J23" s="130">
        <f t="shared" si="2"/>
        <v>96.42668401154518</v>
      </c>
      <c r="K23" s="130">
        <f t="shared" si="3"/>
        <v>96.47217680600633</v>
      </c>
      <c r="L23" s="153"/>
      <c r="M23" s="154"/>
      <c r="N23" s="105"/>
      <c r="O23" s="105"/>
    </row>
    <row r="24" spans="1:15" ht="15.75" customHeight="1">
      <c r="A24" s="336" t="s">
        <v>15</v>
      </c>
      <c r="B24" s="446">
        <v>2</v>
      </c>
      <c r="C24" s="446">
        <v>938</v>
      </c>
      <c r="D24" s="448" t="s">
        <v>236</v>
      </c>
      <c r="E24" s="44" t="s">
        <v>63</v>
      </c>
      <c r="F24" s="52" t="s">
        <v>64</v>
      </c>
      <c r="G24" s="67">
        <v>55440</v>
      </c>
      <c r="H24" s="67">
        <v>55440</v>
      </c>
      <c r="I24" s="67">
        <v>58000</v>
      </c>
      <c r="J24" s="130">
        <f t="shared" si="2"/>
        <v>104.61760461760461</v>
      </c>
      <c r="K24" s="130">
        <f t="shared" si="3"/>
        <v>104.61760461760461</v>
      </c>
      <c r="L24" s="156"/>
      <c r="M24" s="154" t="s">
        <v>251</v>
      </c>
      <c r="N24" s="105" t="s">
        <v>252</v>
      </c>
      <c r="O24" s="105"/>
    </row>
    <row r="25" spans="1:15" ht="51.75" customHeight="1">
      <c r="A25" s="338"/>
      <c r="B25" s="447"/>
      <c r="C25" s="447"/>
      <c r="D25" s="449"/>
      <c r="E25" s="44" t="s">
        <v>231</v>
      </c>
      <c r="F25" s="52" t="s">
        <v>18</v>
      </c>
      <c r="G25" s="67">
        <v>1185.5</v>
      </c>
      <c r="H25" s="67">
        <v>1184.9</v>
      </c>
      <c r="I25" s="67">
        <v>1144</v>
      </c>
      <c r="J25" s="130">
        <f t="shared" si="2"/>
        <v>96.49936735554618</v>
      </c>
      <c r="K25" s="130">
        <f t="shared" si="3"/>
        <v>96.54823191830533</v>
      </c>
      <c r="L25" s="153"/>
      <c r="M25" s="157">
        <f>H19+H21+H23+H25</f>
        <v>29623.4</v>
      </c>
      <c r="N25" s="105">
        <v>12430.829</v>
      </c>
      <c r="O25" s="105"/>
    </row>
    <row r="26" spans="1:11" ht="20.25" customHeight="1">
      <c r="A26" s="66" t="s">
        <v>15</v>
      </c>
      <c r="B26" s="69">
        <v>3</v>
      </c>
      <c r="C26" s="69"/>
      <c r="D26" s="460" t="s">
        <v>166</v>
      </c>
      <c r="E26" s="461"/>
      <c r="F26" s="461"/>
      <c r="G26" s="461"/>
      <c r="H26" s="461"/>
      <c r="I26" s="461"/>
      <c r="J26" s="461"/>
      <c r="K26" s="462"/>
    </row>
    <row r="27" spans="1:11" ht="18" customHeight="1">
      <c r="A27" s="336" t="s">
        <v>15</v>
      </c>
      <c r="B27" s="336" t="s">
        <v>196</v>
      </c>
      <c r="C27" s="336" t="s">
        <v>17</v>
      </c>
      <c r="D27" s="448" t="s">
        <v>237</v>
      </c>
      <c r="E27" s="44" t="s">
        <v>257</v>
      </c>
      <c r="F27" s="52" t="s">
        <v>64</v>
      </c>
      <c r="G27" s="130">
        <v>72</v>
      </c>
      <c r="H27" s="130">
        <v>72</v>
      </c>
      <c r="I27" s="130">
        <v>72</v>
      </c>
      <c r="J27" s="130">
        <f aca="true" t="shared" si="4" ref="J27:J38">I27/G27*100</f>
        <v>100</v>
      </c>
      <c r="K27" s="130">
        <f aca="true" t="shared" si="5" ref="K27:K38">I27/H27*100</f>
        <v>100</v>
      </c>
    </row>
    <row r="28" spans="1:11" ht="52.5" customHeight="1">
      <c r="A28" s="338"/>
      <c r="B28" s="338"/>
      <c r="C28" s="338"/>
      <c r="D28" s="449"/>
      <c r="E28" s="44" t="s">
        <v>231</v>
      </c>
      <c r="F28" s="52" t="s">
        <v>18</v>
      </c>
      <c r="G28" s="67">
        <v>2553.9</v>
      </c>
      <c r="H28" s="67">
        <v>2384.5</v>
      </c>
      <c r="I28" s="67">
        <v>2347</v>
      </c>
      <c r="J28" s="130">
        <f t="shared" si="4"/>
        <v>91.89866478718822</v>
      </c>
      <c r="K28" s="130">
        <f t="shared" si="5"/>
        <v>98.42734325854477</v>
      </c>
    </row>
    <row r="29" spans="1:11" ht="15.75" customHeight="1">
      <c r="A29" s="336" t="s">
        <v>15</v>
      </c>
      <c r="B29" s="336" t="s">
        <v>196</v>
      </c>
      <c r="C29" s="336" t="s">
        <v>17</v>
      </c>
      <c r="D29" s="448" t="s">
        <v>256</v>
      </c>
      <c r="E29" s="68" t="s">
        <v>258</v>
      </c>
      <c r="F29" s="52" t="s">
        <v>64</v>
      </c>
      <c r="G29" s="130">
        <v>15638</v>
      </c>
      <c r="H29" s="130">
        <v>15638</v>
      </c>
      <c r="I29" s="130">
        <v>15638</v>
      </c>
      <c r="J29" s="130">
        <f t="shared" si="4"/>
        <v>100</v>
      </c>
      <c r="K29" s="130">
        <f t="shared" si="5"/>
        <v>100</v>
      </c>
    </row>
    <row r="30" spans="1:11" ht="54" customHeight="1">
      <c r="A30" s="338"/>
      <c r="B30" s="338"/>
      <c r="C30" s="338"/>
      <c r="D30" s="449"/>
      <c r="E30" s="44" t="s">
        <v>231</v>
      </c>
      <c r="F30" s="52" t="s">
        <v>18</v>
      </c>
      <c r="G30" s="67">
        <v>2325</v>
      </c>
      <c r="H30" s="67">
        <v>2170.8</v>
      </c>
      <c r="I30" s="67">
        <v>2136</v>
      </c>
      <c r="J30" s="130">
        <f t="shared" si="4"/>
        <v>91.87096774193549</v>
      </c>
      <c r="K30" s="130">
        <f t="shared" si="5"/>
        <v>98.39690436705362</v>
      </c>
    </row>
    <row r="31" spans="1:11" ht="18" customHeight="1">
      <c r="A31" s="336" t="s">
        <v>15</v>
      </c>
      <c r="B31" s="336" t="s">
        <v>196</v>
      </c>
      <c r="C31" s="336" t="s">
        <v>17</v>
      </c>
      <c r="D31" s="448" t="s">
        <v>262</v>
      </c>
      <c r="E31" s="68" t="s">
        <v>258</v>
      </c>
      <c r="F31" s="52" t="s">
        <v>64</v>
      </c>
      <c r="G31" s="130">
        <v>1606</v>
      </c>
      <c r="H31" s="130">
        <v>1606</v>
      </c>
      <c r="I31" s="130">
        <v>1606</v>
      </c>
      <c r="J31" s="130">
        <f t="shared" si="4"/>
        <v>100</v>
      </c>
      <c r="K31" s="130">
        <f t="shared" si="5"/>
        <v>100</v>
      </c>
    </row>
    <row r="32" spans="1:11" ht="54" customHeight="1">
      <c r="A32" s="338"/>
      <c r="B32" s="338"/>
      <c r="C32" s="338"/>
      <c r="D32" s="449"/>
      <c r="E32" s="44" t="s">
        <v>231</v>
      </c>
      <c r="F32" s="52" t="s">
        <v>18</v>
      </c>
      <c r="G32" s="67">
        <v>439.7</v>
      </c>
      <c r="H32" s="67">
        <v>460.1</v>
      </c>
      <c r="I32" s="67">
        <v>458.1</v>
      </c>
      <c r="J32" s="130">
        <f t="shared" si="4"/>
        <v>104.18467136684104</v>
      </c>
      <c r="K32" s="130">
        <f t="shared" si="5"/>
        <v>99.56531188871985</v>
      </c>
    </row>
    <row r="33" spans="1:11" ht="17.25" customHeight="1">
      <c r="A33" s="336" t="s">
        <v>15</v>
      </c>
      <c r="B33" s="336" t="s">
        <v>196</v>
      </c>
      <c r="C33" s="336" t="s">
        <v>17</v>
      </c>
      <c r="D33" s="448" t="s">
        <v>264</v>
      </c>
      <c r="E33" s="68" t="s">
        <v>258</v>
      </c>
      <c r="F33" s="52" t="s">
        <v>64</v>
      </c>
      <c r="G33" s="130">
        <v>1606</v>
      </c>
      <c r="H33" s="130">
        <v>1606</v>
      </c>
      <c r="I33" s="130">
        <v>1606</v>
      </c>
      <c r="J33" s="130">
        <f t="shared" si="4"/>
        <v>100</v>
      </c>
      <c r="K33" s="130">
        <f t="shared" si="5"/>
        <v>100</v>
      </c>
    </row>
    <row r="34" spans="1:11" ht="54" customHeight="1">
      <c r="A34" s="338"/>
      <c r="B34" s="338"/>
      <c r="C34" s="338"/>
      <c r="D34" s="449"/>
      <c r="E34" s="44" t="s">
        <v>231</v>
      </c>
      <c r="F34" s="52" t="s">
        <v>18</v>
      </c>
      <c r="G34" s="67">
        <v>1704.4</v>
      </c>
      <c r="H34" s="67">
        <v>2091.9</v>
      </c>
      <c r="I34" s="67">
        <v>2057</v>
      </c>
      <c r="J34" s="130">
        <f t="shared" si="4"/>
        <v>120.68763201126495</v>
      </c>
      <c r="K34" s="130">
        <f t="shared" si="5"/>
        <v>98.3316602132033</v>
      </c>
    </row>
    <row r="35" spans="1:11" ht="17.25" customHeight="1">
      <c r="A35" s="336" t="s">
        <v>15</v>
      </c>
      <c r="B35" s="336" t="s">
        <v>196</v>
      </c>
      <c r="C35" s="336" t="s">
        <v>17</v>
      </c>
      <c r="D35" s="448" t="s">
        <v>263</v>
      </c>
      <c r="E35" s="68" t="s">
        <v>266</v>
      </c>
      <c r="F35" s="52" t="s">
        <v>64</v>
      </c>
      <c r="G35" s="130">
        <v>26890</v>
      </c>
      <c r="H35" s="130">
        <v>26890</v>
      </c>
      <c r="I35" s="130">
        <v>27310</v>
      </c>
      <c r="J35" s="130">
        <f t="shared" si="4"/>
        <v>101.56191892896989</v>
      </c>
      <c r="K35" s="130">
        <f t="shared" si="5"/>
        <v>101.56191892896989</v>
      </c>
    </row>
    <row r="36" spans="1:14" ht="54" customHeight="1">
      <c r="A36" s="338"/>
      <c r="B36" s="338"/>
      <c r="C36" s="338"/>
      <c r="D36" s="449"/>
      <c r="E36" s="44" t="s">
        <v>231</v>
      </c>
      <c r="F36" s="52" t="s">
        <v>18</v>
      </c>
      <c r="G36" s="67">
        <v>1595.2</v>
      </c>
      <c r="H36" s="67">
        <v>1489.4</v>
      </c>
      <c r="I36" s="67">
        <v>1469</v>
      </c>
      <c r="J36" s="130">
        <f t="shared" si="4"/>
        <v>92.08876629889669</v>
      </c>
      <c r="K36" s="130">
        <f t="shared" si="5"/>
        <v>98.63032093460453</v>
      </c>
      <c r="N36" s="151"/>
    </row>
    <row r="37" spans="1:11" ht="14.25" customHeight="1">
      <c r="A37" s="336" t="s">
        <v>15</v>
      </c>
      <c r="B37" s="336" t="s">
        <v>196</v>
      </c>
      <c r="C37" s="336" t="s">
        <v>17</v>
      </c>
      <c r="D37" s="448" t="s">
        <v>265</v>
      </c>
      <c r="E37" s="68" t="s">
        <v>266</v>
      </c>
      <c r="F37" s="52" t="s">
        <v>64</v>
      </c>
      <c r="G37" s="130">
        <v>6000</v>
      </c>
      <c r="H37" s="130">
        <v>10271</v>
      </c>
      <c r="I37" s="130">
        <v>10271</v>
      </c>
      <c r="J37" s="130">
        <v>100</v>
      </c>
      <c r="K37" s="130">
        <v>171</v>
      </c>
    </row>
    <row r="38" spans="1:11" ht="54" customHeight="1">
      <c r="A38" s="338"/>
      <c r="B38" s="338"/>
      <c r="C38" s="338"/>
      <c r="D38" s="449"/>
      <c r="E38" s="44" t="s">
        <v>231</v>
      </c>
      <c r="F38" s="52" t="s">
        <v>18</v>
      </c>
      <c r="G38" s="67">
        <v>349.7</v>
      </c>
      <c r="H38" s="67">
        <v>326.5</v>
      </c>
      <c r="I38" s="67">
        <v>326</v>
      </c>
      <c r="J38" s="130">
        <f t="shared" si="4"/>
        <v>93.22276236774378</v>
      </c>
      <c r="K38" s="130">
        <f t="shared" si="5"/>
        <v>99.8468606431853</v>
      </c>
    </row>
  </sheetData>
  <sheetProtection/>
  <mergeCells count="73">
    <mergeCell ref="A37:A38"/>
    <mergeCell ref="B37:B38"/>
    <mergeCell ref="C37:C38"/>
    <mergeCell ref="D37:D38"/>
    <mergeCell ref="A33:A34"/>
    <mergeCell ref="B33:B34"/>
    <mergeCell ref="C33:C34"/>
    <mergeCell ref="D33:D34"/>
    <mergeCell ref="A35:A36"/>
    <mergeCell ref="B35:B36"/>
    <mergeCell ref="C35:C36"/>
    <mergeCell ref="D35:D36"/>
    <mergeCell ref="A31:A32"/>
    <mergeCell ref="B31:B32"/>
    <mergeCell ref="C31:C32"/>
    <mergeCell ref="D31:D32"/>
    <mergeCell ref="A13:A14"/>
    <mergeCell ref="A24:A25"/>
    <mergeCell ref="B24:B25"/>
    <mergeCell ref="A18:A19"/>
    <mergeCell ref="B18:B19"/>
    <mergeCell ref="A22:A23"/>
    <mergeCell ref="A20:A21"/>
    <mergeCell ref="D27:D28"/>
    <mergeCell ref="B13:B14"/>
    <mergeCell ref="C13:C14"/>
    <mergeCell ref="D13:D14"/>
    <mergeCell ref="A11:A12"/>
    <mergeCell ref="B11:B12"/>
    <mergeCell ref="C11:C12"/>
    <mergeCell ref="D11:D12"/>
    <mergeCell ref="D22:D23"/>
    <mergeCell ref="D26:K26"/>
    <mergeCell ref="D8:K8"/>
    <mergeCell ref="A9:A10"/>
    <mergeCell ref="B9:B10"/>
    <mergeCell ref="C9:C10"/>
    <mergeCell ref="J6:J7"/>
    <mergeCell ref="K6:K7"/>
    <mergeCell ref="D9:D10"/>
    <mergeCell ref="A29:A30"/>
    <mergeCell ref="B29:B30"/>
    <mergeCell ref="C29:C30"/>
    <mergeCell ref="D29:D30"/>
    <mergeCell ref="B20:B21"/>
    <mergeCell ref="A1:E1"/>
    <mergeCell ref="A2:K2"/>
    <mergeCell ref="C4:J4"/>
    <mergeCell ref="A6:B6"/>
    <mergeCell ref="C6:C7"/>
    <mergeCell ref="C3:J3"/>
    <mergeCell ref="D6:D7"/>
    <mergeCell ref="E6:E7"/>
    <mergeCell ref="F6:F7"/>
    <mergeCell ref="H6:H7"/>
    <mergeCell ref="G6:G7"/>
    <mergeCell ref="I6:I7"/>
    <mergeCell ref="D24:D25"/>
    <mergeCell ref="D15:D16"/>
    <mergeCell ref="C20:C21"/>
    <mergeCell ref="C18:C19"/>
    <mergeCell ref="D18:D19"/>
    <mergeCell ref="D20:D21"/>
    <mergeCell ref="A27:A28"/>
    <mergeCell ref="A15:A16"/>
    <mergeCell ref="B15:B16"/>
    <mergeCell ref="C15:C16"/>
    <mergeCell ref="D17:K17"/>
    <mergeCell ref="B27:B28"/>
    <mergeCell ref="C27:C28"/>
    <mergeCell ref="B22:B23"/>
    <mergeCell ref="C22:C23"/>
    <mergeCell ref="C24:C25"/>
  </mergeCells>
  <printOptions/>
  <pageMargins left="0.3" right="0.11811023622047245" top="0.3" bottom="0.3" header="0.31496062992125984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L51"/>
  <sheetViews>
    <sheetView zoomScalePageLayoutView="0" workbookViewId="0" topLeftCell="A46">
      <selection activeCell="J45" sqref="J45"/>
    </sheetView>
  </sheetViews>
  <sheetFormatPr defaultColWidth="9.140625" defaultRowHeight="15"/>
  <cols>
    <col min="1" max="1" width="6.140625" style="0" customWidth="1"/>
    <col min="2" max="2" width="5.57421875" style="0" customWidth="1"/>
    <col min="3" max="3" width="5.421875" style="0" customWidth="1"/>
    <col min="4" max="4" width="33.8515625" style="0" customWidth="1"/>
    <col min="5" max="5" width="9.8515625" style="0" customWidth="1"/>
    <col min="9" max="9" width="7.28125" style="287" customWidth="1"/>
    <col min="10" max="10" width="6.57421875" style="0" customWidth="1"/>
    <col min="11" max="11" width="37.7109375" style="0" customWidth="1"/>
    <col min="12" max="12" width="0.13671875" style="202" customWidth="1"/>
  </cols>
  <sheetData>
    <row r="3" spans="1:11" ht="15">
      <c r="A3" s="3"/>
      <c r="B3" s="477" t="s">
        <v>441</v>
      </c>
      <c r="C3" s="477"/>
      <c r="D3" s="477"/>
      <c r="E3" s="477"/>
      <c r="F3" s="477"/>
      <c r="G3" s="477"/>
      <c r="H3" s="477"/>
      <c r="I3" s="477"/>
      <c r="J3" s="477"/>
      <c r="K3" s="477"/>
    </row>
    <row r="4" spans="1:11" ht="15">
      <c r="A4" s="3"/>
      <c r="B4" s="50"/>
      <c r="C4" s="50"/>
      <c r="D4" s="50"/>
      <c r="E4" s="50"/>
      <c r="F4" s="50"/>
      <c r="G4" s="50"/>
      <c r="H4" s="50"/>
      <c r="I4" s="279"/>
      <c r="J4" s="50"/>
      <c r="K4" s="50"/>
    </row>
    <row r="5" spans="1:11" ht="29.25" customHeight="1">
      <c r="A5" s="467" t="s">
        <v>6</v>
      </c>
      <c r="B5" s="478"/>
      <c r="C5" s="467" t="s">
        <v>120</v>
      </c>
      <c r="D5" s="467" t="s">
        <v>121</v>
      </c>
      <c r="E5" s="467" t="s">
        <v>122</v>
      </c>
      <c r="F5" s="467" t="s">
        <v>123</v>
      </c>
      <c r="G5" s="467"/>
      <c r="H5" s="467"/>
      <c r="I5" s="468" t="s">
        <v>374</v>
      </c>
      <c r="J5" s="463" t="s">
        <v>375</v>
      </c>
      <c r="K5" s="463" t="s">
        <v>124</v>
      </c>
    </row>
    <row r="6" spans="1:11" ht="48.75" customHeight="1">
      <c r="A6" s="478"/>
      <c r="B6" s="478"/>
      <c r="C6" s="467"/>
      <c r="D6" s="467"/>
      <c r="E6" s="467"/>
      <c r="F6" s="467" t="s">
        <v>376</v>
      </c>
      <c r="G6" s="467" t="s">
        <v>377</v>
      </c>
      <c r="H6" s="467" t="s">
        <v>378</v>
      </c>
      <c r="I6" s="469"/>
      <c r="J6" s="482"/>
      <c r="K6" s="464"/>
    </row>
    <row r="7" spans="1:11" ht="24.75" customHeight="1">
      <c r="A7" s="203" t="s">
        <v>11</v>
      </c>
      <c r="B7" s="203" t="s">
        <v>12</v>
      </c>
      <c r="C7" s="467"/>
      <c r="D7" s="478"/>
      <c r="E7" s="478"/>
      <c r="F7" s="467"/>
      <c r="G7" s="467"/>
      <c r="H7" s="467"/>
      <c r="I7" s="470"/>
      <c r="J7" s="483"/>
      <c r="K7" s="465"/>
    </row>
    <row r="8" spans="1:11" ht="15">
      <c r="A8" s="204" t="s">
        <v>16</v>
      </c>
      <c r="B8" s="204" t="s">
        <v>19</v>
      </c>
      <c r="C8" s="205">
        <v>3</v>
      </c>
      <c r="D8" s="206">
        <v>4</v>
      </c>
      <c r="E8" s="206">
        <v>5</v>
      </c>
      <c r="F8" s="205">
        <v>6</v>
      </c>
      <c r="G8" s="205">
        <v>7</v>
      </c>
      <c r="H8" s="205">
        <v>8</v>
      </c>
      <c r="I8" s="289">
        <v>9</v>
      </c>
      <c r="J8" s="205">
        <v>10</v>
      </c>
      <c r="K8" s="207">
        <v>11</v>
      </c>
    </row>
    <row r="9" spans="1:12" ht="15">
      <c r="A9" s="485">
        <v>3</v>
      </c>
      <c r="B9" s="485">
        <v>1</v>
      </c>
      <c r="C9" s="490"/>
      <c r="D9" s="471" t="s">
        <v>379</v>
      </c>
      <c r="E9" s="472"/>
      <c r="F9" s="472"/>
      <c r="G9" s="472"/>
      <c r="H9" s="472"/>
      <c r="I9" s="472"/>
      <c r="J9" s="472"/>
      <c r="K9" s="473"/>
      <c r="L9" s="208" t="e">
        <f>SUM(L11:L50)/(C23+C31+C36+C38+C45+C50)</f>
        <v>#REF!</v>
      </c>
    </row>
    <row r="10" spans="1:12" ht="15">
      <c r="A10" s="486"/>
      <c r="B10" s="486"/>
      <c r="C10" s="491"/>
      <c r="D10" s="474"/>
      <c r="E10" s="475"/>
      <c r="F10" s="475"/>
      <c r="G10" s="475"/>
      <c r="H10" s="475"/>
      <c r="I10" s="475"/>
      <c r="J10" s="475"/>
      <c r="K10" s="476"/>
      <c r="L10" s="208"/>
    </row>
    <row r="11" spans="1:12" ht="36">
      <c r="A11" s="46">
        <v>3</v>
      </c>
      <c r="B11" s="46">
        <v>1</v>
      </c>
      <c r="C11" s="46">
        <v>1</v>
      </c>
      <c r="D11" s="45" t="s">
        <v>130</v>
      </c>
      <c r="E11" s="46" t="s">
        <v>125</v>
      </c>
      <c r="F11" s="46">
        <v>75</v>
      </c>
      <c r="G11" s="209">
        <v>96.139</v>
      </c>
      <c r="H11" s="209">
        <v>60</v>
      </c>
      <c r="I11" s="280">
        <f>H11/G11</f>
        <v>0.6240963604780578</v>
      </c>
      <c r="J11" s="46">
        <f>H11/F11*100</f>
        <v>80</v>
      </c>
      <c r="K11" s="46" t="s">
        <v>456</v>
      </c>
      <c r="L11" s="202" t="e">
        <f>IF(#REF!&gt;1,1,#REF!)</f>
        <v>#REF!</v>
      </c>
    </row>
    <row r="12" spans="1:12" ht="36">
      <c r="A12" s="46">
        <v>3</v>
      </c>
      <c r="B12" s="46">
        <v>1</v>
      </c>
      <c r="C12" s="46">
        <v>2</v>
      </c>
      <c r="D12" s="45" t="s">
        <v>131</v>
      </c>
      <c r="E12" s="46" t="s">
        <v>125</v>
      </c>
      <c r="F12" s="46">
        <v>100</v>
      </c>
      <c r="G12" s="209">
        <v>0</v>
      </c>
      <c r="H12" s="209">
        <v>0</v>
      </c>
      <c r="I12" s="280">
        <v>1</v>
      </c>
      <c r="J12" s="46">
        <f aca="true" t="shared" si="0" ref="J12:J23">H12/F12*100</f>
        <v>0</v>
      </c>
      <c r="K12" s="46" t="s">
        <v>424</v>
      </c>
      <c r="L12" s="202" t="e">
        <f>IF(#REF!&gt;1,1,#REF!)</f>
        <v>#REF!</v>
      </c>
    </row>
    <row r="13" spans="1:12" ht="36">
      <c r="A13" s="46">
        <v>3</v>
      </c>
      <c r="B13" s="46">
        <v>1</v>
      </c>
      <c r="C13" s="46">
        <v>3</v>
      </c>
      <c r="D13" s="45" t="s">
        <v>149</v>
      </c>
      <c r="E13" s="46" t="s">
        <v>380</v>
      </c>
      <c r="F13" s="46">
        <v>2.134</v>
      </c>
      <c r="G13" s="209">
        <v>2.39</v>
      </c>
      <c r="H13" s="209">
        <v>2.127</v>
      </c>
      <c r="I13" s="276">
        <f aca="true" t="shared" si="1" ref="I13:I23">H13/G13</f>
        <v>0.8899581589958158</v>
      </c>
      <c r="J13" s="46">
        <f t="shared" si="0"/>
        <v>99.67197750702906</v>
      </c>
      <c r="K13" s="51" t="s">
        <v>381</v>
      </c>
      <c r="L13" s="202" t="e">
        <f>IF(#REF!&gt;1,1,#REF!)</f>
        <v>#REF!</v>
      </c>
    </row>
    <row r="14" spans="1:12" ht="36">
      <c r="A14" s="46">
        <v>3</v>
      </c>
      <c r="B14" s="46">
        <v>1</v>
      </c>
      <c r="C14" s="46">
        <v>4</v>
      </c>
      <c r="D14" s="210" t="s">
        <v>382</v>
      </c>
      <c r="E14" s="46" t="s">
        <v>383</v>
      </c>
      <c r="F14" s="46">
        <v>101</v>
      </c>
      <c r="G14" s="209">
        <v>105</v>
      </c>
      <c r="H14" s="209">
        <v>92.4</v>
      </c>
      <c r="I14" s="276">
        <f t="shared" si="1"/>
        <v>0.88</v>
      </c>
      <c r="J14" s="209">
        <f t="shared" si="0"/>
        <v>91.48514851485149</v>
      </c>
      <c r="K14" s="209" t="s">
        <v>384</v>
      </c>
      <c r="L14" s="202" t="e">
        <f>IF(#REF!&gt;1,1,#REF!)</f>
        <v>#REF!</v>
      </c>
    </row>
    <row r="15" spans="1:12" ht="36">
      <c r="A15" s="46">
        <v>3</v>
      </c>
      <c r="B15" s="46">
        <v>1</v>
      </c>
      <c r="C15" s="46">
        <v>5</v>
      </c>
      <c r="D15" s="211" t="s">
        <v>385</v>
      </c>
      <c r="E15" s="46" t="s">
        <v>92</v>
      </c>
      <c r="F15" s="46">
        <v>22.2</v>
      </c>
      <c r="G15" s="209">
        <v>23.3</v>
      </c>
      <c r="H15" s="209">
        <v>22.2</v>
      </c>
      <c r="I15" s="276">
        <f t="shared" si="1"/>
        <v>0.9527896995708154</v>
      </c>
      <c r="J15" s="209">
        <f t="shared" si="0"/>
        <v>100</v>
      </c>
      <c r="K15" s="209" t="s">
        <v>386</v>
      </c>
      <c r="L15" s="202" t="e">
        <f>IF(#REF!&gt;1,1,#REF!)</f>
        <v>#REF!</v>
      </c>
    </row>
    <row r="16" spans="1:12" ht="36">
      <c r="A16" s="46">
        <v>3</v>
      </c>
      <c r="B16" s="46">
        <v>1</v>
      </c>
      <c r="C16" s="46">
        <v>6</v>
      </c>
      <c r="D16" s="45" t="s">
        <v>443</v>
      </c>
      <c r="E16" s="272" t="s">
        <v>448</v>
      </c>
      <c r="F16" s="46">
        <v>62.91</v>
      </c>
      <c r="G16" s="46">
        <v>84.72</v>
      </c>
      <c r="H16" s="209">
        <v>88.535</v>
      </c>
      <c r="I16" s="276">
        <f t="shared" si="1"/>
        <v>1.0450306893295562</v>
      </c>
      <c r="J16" s="209">
        <f t="shared" si="0"/>
        <v>140.73279287871563</v>
      </c>
      <c r="K16" s="209"/>
      <c r="L16" s="202" t="e">
        <f>IF(#REF!&gt;1,1,#REF!)</f>
        <v>#REF!</v>
      </c>
    </row>
    <row r="17" spans="1:12" ht="48">
      <c r="A17" s="46">
        <v>3</v>
      </c>
      <c r="B17" s="46">
        <v>1</v>
      </c>
      <c r="C17" s="46">
        <v>7</v>
      </c>
      <c r="D17" s="212" t="s">
        <v>387</v>
      </c>
      <c r="E17" s="46" t="s">
        <v>125</v>
      </c>
      <c r="F17" s="46">
        <v>111</v>
      </c>
      <c r="G17" s="46">
        <v>121</v>
      </c>
      <c r="H17" s="209">
        <v>126.4</v>
      </c>
      <c r="I17" s="276">
        <f t="shared" si="1"/>
        <v>1.0446280991735537</v>
      </c>
      <c r="J17" s="209">
        <f t="shared" si="0"/>
        <v>113.87387387387389</v>
      </c>
      <c r="K17" s="209"/>
      <c r="L17" s="202" t="e">
        <f>IF(#REF!&gt;1,1,#REF!)</f>
        <v>#REF!</v>
      </c>
    </row>
    <row r="18" spans="1:12" ht="48">
      <c r="A18" s="46">
        <v>3</v>
      </c>
      <c r="B18" s="46">
        <v>1</v>
      </c>
      <c r="C18" s="46">
        <v>8</v>
      </c>
      <c r="D18" s="45" t="s">
        <v>388</v>
      </c>
      <c r="E18" s="46" t="s">
        <v>125</v>
      </c>
      <c r="F18" s="46">
        <v>70.8</v>
      </c>
      <c r="G18" s="209">
        <v>119</v>
      </c>
      <c r="H18" s="209">
        <v>91.6</v>
      </c>
      <c r="I18" s="276">
        <f t="shared" si="1"/>
        <v>0.7697478991596638</v>
      </c>
      <c r="J18" s="209">
        <f t="shared" si="0"/>
        <v>129.3785310734463</v>
      </c>
      <c r="K18" s="209"/>
      <c r="L18" s="202" t="e">
        <f>IF(#REF!&gt;1,1,#REF!)</f>
        <v>#REF!</v>
      </c>
    </row>
    <row r="19" spans="1:12" ht="49.5" customHeight="1">
      <c r="A19" s="46">
        <v>3</v>
      </c>
      <c r="B19" s="46">
        <v>1</v>
      </c>
      <c r="C19" s="46">
        <v>9</v>
      </c>
      <c r="D19" s="211" t="s">
        <v>446</v>
      </c>
      <c r="E19" s="272" t="s">
        <v>449</v>
      </c>
      <c r="F19" s="46" t="s">
        <v>450</v>
      </c>
      <c r="G19" s="46">
        <v>0</v>
      </c>
      <c r="H19" s="209">
        <v>0</v>
      </c>
      <c r="I19" s="276">
        <v>1</v>
      </c>
      <c r="J19" s="209">
        <v>1</v>
      </c>
      <c r="K19" s="45" t="s">
        <v>424</v>
      </c>
      <c r="L19" s="202" t="e">
        <f>IF(#REF!&gt;1,1,#REF!)</f>
        <v>#REF!</v>
      </c>
    </row>
    <row r="20" spans="1:12" ht="36">
      <c r="A20" s="46">
        <v>3</v>
      </c>
      <c r="B20" s="46">
        <v>1</v>
      </c>
      <c r="C20" s="46">
        <v>10</v>
      </c>
      <c r="D20" s="45" t="s">
        <v>389</v>
      </c>
      <c r="E20" s="46" t="s">
        <v>125</v>
      </c>
      <c r="F20" s="46">
        <v>107</v>
      </c>
      <c r="G20" s="46">
        <v>0</v>
      </c>
      <c r="H20" s="209">
        <v>0</v>
      </c>
      <c r="I20" s="276">
        <v>1</v>
      </c>
      <c r="J20" s="209">
        <f t="shared" si="0"/>
        <v>0</v>
      </c>
      <c r="K20" s="213" t="s">
        <v>424</v>
      </c>
      <c r="L20" s="202" t="e">
        <f>IF(#REF!&gt;1,1,#REF!)</f>
        <v>#REF!</v>
      </c>
    </row>
    <row r="21" spans="1:12" ht="24">
      <c r="A21" s="46">
        <v>3</v>
      </c>
      <c r="B21" s="46">
        <v>1</v>
      </c>
      <c r="C21" s="46">
        <v>11</v>
      </c>
      <c r="D21" s="45" t="s">
        <v>445</v>
      </c>
      <c r="E21" s="272" t="s">
        <v>448</v>
      </c>
      <c r="F21" s="276">
        <v>4.58</v>
      </c>
      <c r="G21" s="277">
        <v>4.85</v>
      </c>
      <c r="H21" s="276">
        <v>5.303</v>
      </c>
      <c r="I21" s="276">
        <f t="shared" si="1"/>
        <v>1.0934020618556701</v>
      </c>
      <c r="J21" s="275">
        <f t="shared" si="0"/>
        <v>115.78602620087335</v>
      </c>
      <c r="K21" s="209"/>
      <c r="L21" s="202" t="e">
        <f>IF(#REF!&gt;1,1,#REF!)</f>
        <v>#REF!</v>
      </c>
    </row>
    <row r="22" spans="1:12" ht="36">
      <c r="A22" s="46">
        <v>3</v>
      </c>
      <c r="B22" s="46">
        <v>1</v>
      </c>
      <c r="C22" s="46">
        <v>12</v>
      </c>
      <c r="D22" s="210" t="s">
        <v>390</v>
      </c>
      <c r="E22" s="46" t="s">
        <v>125</v>
      </c>
      <c r="F22" s="46">
        <v>114.29</v>
      </c>
      <c r="G22" s="46">
        <v>121.25</v>
      </c>
      <c r="H22" s="209">
        <v>121.25</v>
      </c>
      <c r="I22" s="276">
        <f t="shared" si="1"/>
        <v>1</v>
      </c>
      <c r="J22" s="209">
        <f t="shared" si="0"/>
        <v>106.08977163356374</v>
      </c>
      <c r="K22" s="209"/>
      <c r="L22" s="202" t="e">
        <f>IF(#REF!&gt;1,1,#REF!)</f>
        <v>#REF!</v>
      </c>
    </row>
    <row r="23" spans="1:12" ht="36">
      <c r="A23" s="46">
        <v>3</v>
      </c>
      <c r="B23" s="46">
        <v>1</v>
      </c>
      <c r="C23" s="46">
        <v>13</v>
      </c>
      <c r="D23" s="214" t="s">
        <v>150</v>
      </c>
      <c r="E23" s="46" t="s">
        <v>125</v>
      </c>
      <c r="F23" s="46">
        <v>108.24</v>
      </c>
      <c r="G23" s="209">
        <v>110.73</v>
      </c>
      <c r="H23" s="209">
        <v>110.73</v>
      </c>
      <c r="I23" s="276">
        <f t="shared" si="1"/>
        <v>1</v>
      </c>
      <c r="J23" s="209">
        <f t="shared" si="0"/>
        <v>102.30044345898006</v>
      </c>
      <c r="K23" s="209"/>
      <c r="L23" s="202" t="e">
        <f>IF(#REF!&gt;1,1,#REF!)</f>
        <v>#REF!</v>
      </c>
    </row>
    <row r="24" spans="1:12" ht="15">
      <c r="A24" s="55">
        <v>3</v>
      </c>
      <c r="B24" s="55">
        <v>2</v>
      </c>
      <c r="C24" s="32"/>
      <c r="D24" s="466" t="s">
        <v>391</v>
      </c>
      <c r="E24" s="466"/>
      <c r="F24" s="466"/>
      <c r="G24" s="466"/>
      <c r="H24" s="466"/>
      <c r="I24" s="466"/>
      <c r="J24" s="466"/>
      <c r="K24" s="466"/>
      <c r="L24" s="215"/>
    </row>
    <row r="25" spans="1:12" ht="36">
      <c r="A25" s="31">
        <v>3</v>
      </c>
      <c r="B25" s="31">
        <v>2</v>
      </c>
      <c r="C25" s="31">
        <v>1</v>
      </c>
      <c r="D25" s="216" t="s">
        <v>129</v>
      </c>
      <c r="E25" s="217" t="s">
        <v>125</v>
      </c>
      <c r="F25" s="217">
        <v>100</v>
      </c>
      <c r="G25" s="217">
        <v>100</v>
      </c>
      <c r="H25" s="217">
        <v>100</v>
      </c>
      <c r="I25" s="281">
        <f aca="true" t="shared" si="2" ref="I25:I31">H25/G25</f>
        <v>1</v>
      </c>
      <c r="J25" s="217">
        <f aca="true" t="shared" si="3" ref="J25:J31">H25/F25*100</f>
        <v>100</v>
      </c>
      <c r="K25" s="213" t="s">
        <v>159</v>
      </c>
      <c r="L25" s="202" t="e">
        <f>IF(#REF!&gt;1,1,#REF!)</f>
        <v>#REF!</v>
      </c>
    </row>
    <row r="26" spans="1:12" ht="24">
      <c r="A26" s="31">
        <v>3</v>
      </c>
      <c r="B26" s="31">
        <v>2</v>
      </c>
      <c r="C26" s="31">
        <v>2</v>
      </c>
      <c r="D26" s="216" t="s">
        <v>444</v>
      </c>
      <c r="E26" s="51" t="s">
        <v>448</v>
      </c>
      <c r="F26" s="278">
        <v>421.8</v>
      </c>
      <c r="G26" s="278">
        <v>463</v>
      </c>
      <c r="H26" s="278">
        <v>463.9</v>
      </c>
      <c r="I26" s="281">
        <f t="shared" si="2"/>
        <v>1.0019438444924404</v>
      </c>
      <c r="J26" s="217">
        <f t="shared" si="3"/>
        <v>109.98103366524418</v>
      </c>
      <c r="K26" s="213" t="s">
        <v>159</v>
      </c>
      <c r="L26" s="202" t="e">
        <f>IF(#REF!&gt;1,1,#REF!)</f>
        <v>#REF!</v>
      </c>
    </row>
    <row r="27" spans="1:12" ht="48">
      <c r="A27" s="31">
        <v>3</v>
      </c>
      <c r="B27" s="31">
        <v>2</v>
      </c>
      <c r="C27" s="31">
        <v>3</v>
      </c>
      <c r="D27" s="216" t="s">
        <v>148</v>
      </c>
      <c r="E27" s="217" t="s">
        <v>125</v>
      </c>
      <c r="F27" s="217">
        <v>126.4</v>
      </c>
      <c r="G27" s="217">
        <v>139.2</v>
      </c>
      <c r="H27" s="217">
        <v>139.2</v>
      </c>
      <c r="I27" s="281">
        <f t="shared" si="2"/>
        <v>1</v>
      </c>
      <c r="J27" s="217">
        <f t="shared" si="3"/>
        <v>110.126582278481</v>
      </c>
      <c r="K27" s="213" t="s">
        <v>159</v>
      </c>
      <c r="L27" s="202" t="e">
        <f>IF(#REF!&gt;1,1,#REF!)</f>
        <v>#REF!</v>
      </c>
    </row>
    <row r="28" spans="1:12" ht="24">
      <c r="A28" s="31">
        <v>3</v>
      </c>
      <c r="B28" s="31">
        <v>2</v>
      </c>
      <c r="C28" s="31">
        <v>4</v>
      </c>
      <c r="D28" s="216" t="s">
        <v>126</v>
      </c>
      <c r="E28" s="217" t="s">
        <v>125</v>
      </c>
      <c r="F28" s="217">
        <v>3.8</v>
      </c>
      <c r="G28" s="217">
        <v>4.5</v>
      </c>
      <c r="H28" s="217">
        <v>4.5</v>
      </c>
      <c r="I28" s="281">
        <f t="shared" si="2"/>
        <v>1</v>
      </c>
      <c r="J28" s="217">
        <f t="shared" si="3"/>
        <v>118.42105263157896</v>
      </c>
      <c r="K28" s="213" t="s">
        <v>159</v>
      </c>
      <c r="L28" s="202" t="e">
        <f>IF(#REF!&gt;1,1,#REF!)</f>
        <v>#REF!</v>
      </c>
    </row>
    <row r="29" spans="1:12" ht="15">
      <c r="A29" s="31">
        <v>3</v>
      </c>
      <c r="B29" s="31">
        <v>2</v>
      </c>
      <c r="C29" s="31">
        <v>5</v>
      </c>
      <c r="D29" s="216" t="s">
        <v>127</v>
      </c>
      <c r="E29" s="217" t="s">
        <v>64</v>
      </c>
      <c r="F29" s="218">
        <v>684007</v>
      </c>
      <c r="G29" s="218">
        <v>764000</v>
      </c>
      <c r="H29" s="218">
        <v>732307</v>
      </c>
      <c r="I29" s="281">
        <f t="shared" si="2"/>
        <v>0.9585170157068063</v>
      </c>
      <c r="J29" s="217">
        <f t="shared" si="3"/>
        <v>107.06133124368611</v>
      </c>
      <c r="K29" s="213"/>
      <c r="L29" s="202" t="e">
        <f>IF(#REF!&gt;1,1,#REF!)</f>
        <v>#REF!</v>
      </c>
    </row>
    <row r="30" spans="1:12" ht="15">
      <c r="A30" s="31">
        <v>3</v>
      </c>
      <c r="B30" s="31">
        <v>2</v>
      </c>
      <c r="C30" s="31">
        <v>6</v>
      </c>
      <c r="D30" s="216" t="s">
        <v>91</v>
      </c>
      <c r="E30" s="219" t="s">
        <v>128</v>
      </c>
      <c r="F30" s="220">
        <v>37937</v>
      </c>
      <c r="G30" s="220">
        <v>38200</v>
      </c>
      <c r="H30" s="220">
        <v>36490</v>
      </c>
      <c r="I30" s="282">
        <f t="shared" si="2"/>
        <v>0.9552356020942409</v>
      </c>
      <c r="J30" s="219">
        <f t="shared" si="3"/>
        <v>96.18578169069774</v>
      </c>
      <c r="K30" s="213"/>
      <c r="L30" s="202" t="e">
        <f>IF(#REF!&gt;1,1,#REF!)</f>
        <v>#REF!</v>
      </c>
    </row>
    <row r="31" spans="1:12" ht="15">
      <c r="A31" s="31">
        <v>3</v>
      </c>
      <c r="B31" s="31">
        <v>2</v>
      </c>
      <c r="C31" s="31">
        <v>7</v>
      </c>
      <c r="D31" s="221" t="s">
        <v>138</v>
      </c>
      <c r="E31" s="219" t="s">
        <v>64</v>
      </c>
      <c r="F31" s="219">
        <v>5041</v>
      </c>
      <c r="G31" s="219">
        <v>5041</v>
      </c>
      <c r="H31" s="219">
        <v>5041</v>
      </c>
      <c r="I31" s="282">
        <f t="shared" si="2"/>
        <v>1</v>
      </c>
      <c r="J31" s="219">
        <f t="shared" si="3"/>
        <v>100</v>
      </c>
      <c r="K31" s="213"/>
      <c r="L31" s="202" t="e">
        <f>IF(#REF!&gt;1,1,#REF!)</f>
        <v>#REF!</v>
      </c>
    </row>
    <row r="32" spans="1:12" ht="15">
      <c r="A32" s="479" t="s">
        <v>392</v>
      </c>
      <c r="B32" s="480"/>
      <c r="C32" s="480"/>
      <c r="D32" s="480"/>
      <c r="E32" s="480"/>
      <c r="F32" s="480"/>
      <c r="G32" s="480"/>
      <c r="H32" s="480"/>
      <c r="I32" s="480"/>
      <c r="J32" s="480"/>
      <c r="K32" s="481"/>
      <c r="L32" s="215"/>
    </row>
    <row r="33" spans="1:12" ht="48">
      <c r="A33" s="46">
        <v>3</v>
      </c>
      <c r="B33" s="46">
        <v>3</v>
      </c>
      <c r="C33" s="46">
        <v>1</v>
      </c>
      <c r="D33" s="222" t="s">
        <v>393</v>
      </c>
      <c r="E33" s="46" t="s">
        <v>125</v>
      </c>
      <c r="F33" s="46">
        <v>26</v>
      </c>
      <c r="G33" s="209">
        <v>26.2</v>
      </c>
      <c r="H33" s="209">
        <v>26.2</v>
      </c>
      <c r="I33" s="276">
        <f>H33/G33</f>
        <v>1</v>
      </c>
      <c r="J33" s="223">
        <f>H33/F33*100</f>
        <v>100.76923076923077</v>
      </c>
      <c r="K33" s="213" t="s">
        <v>159</v>
      </c>
      <c r="L33" s="202" t="e">
        <f>IF(#REF!&gt;1,1,#REF!)</f>
        <v>#REF!</v>
      </c>
    </row>
    <row r="34" spans="1:12" ht="15">
      <c r="A34" s="46">
        <v>3</v>
      </c>
      <c r="B34" s="46">
        <v>3</v>
      </c>
      <c r="C34" s="46">
        <v>2</v>
      </c>
      <c r="D34" s="45" t="s">
        <v>151</v>
      </c>
      <c r="E34" s="46" t="s">
        <v>64</v>
      </c>
      <c r="F34" s="46">
        <v>72</v>
      </c>
      <c r="G34" s="46">
        <v>72</v>
      </c>
      <c r="H34" s="46">
        <v>72</v>
      </c>
      <c r="I34" s="276">
        <f>H34/G34</f>
        <v>1</v>
      </c>
      <c r="J34" s="209">
        <f>H34/F34*100</f>
        <v>100</v>
      </c>
      <c r="K34" s="213" t="s">
        <v>159</v>
      </c>
      <c r="L34" s="202" t="e">
        <f>IF(#REF!&gt;1,1,#REF!)</f>
        <v>#REF!</v>
      </c>
    </row>
    <row r="35" spans="1:12" ht="24">
      <c r="A35" s="209">
        <v>3</v>
      </c>
      <c r="B35" s="209">
        <v>3</v>
      </c>
      <c r="C35" s="209">
        <v>3</v>
      </c>
      <c r="D35" s="216" t="s">
        <v>152</v>
      </c>
      <c r="E35" s="209" t="s">
        <v>92</v>
      </c>
      <c r="F35" s="224">
        <v>16</v>
      </c>
      <c r="G35" s="209">
        <v>25.85</v>
      </c>
      <c r="H35" s="209">
        <v>25.85</v>
      </c>
      <c r="I35" s="276">
        <f>H35/G35</f>
        <v>1</v>
      </c>
      <c r="J35" s="209">
        <f>H35/F35*100</f>
        <v>161.5625</v>
      </c>
      <c r="K35" s="209"/>
      <c r="L35" s="202" t="e">
        <f>IF(#REF!&gt;1,1,#REF!)</f>
        <v>#REF!</v>
      </c>
    </row>
    <row r="36" spans="1:12" ht="36">
      <c r="A36" s="46">
        <v>3</v>
      </c>
      <c r="B36" s="46">
        <v>3</v>
      </c>
      <c r="C36" s="46">
        <v>4</v>
      </c>
      <c r="D36" s="211" t="s">
        <v>394</v>
      </c>
      <c r="E36" s="225" t="s">
        <v>125</v>
      </c>
      <c r="F36" s="226">
        <v>109.8</v>
      </c>
      <c r="G36" s="227">
        <v>112.4</v>
      </c>
      <c r="H36" s="228">
        <v>112.4</v>
      </c>
      <c r="I36" s="283">
        <f>H36/G36</f>
        <v>1</v>
      </c>
      <c r="J36" s="228">
        <f>H36/F36*100</f>
        <v>102.36794171220403</v>
      </c>
      <c r="K36" s="228"/>
      <c r="L36" s="202" t="e">
        <f>IF(#REF!&gt;1,1,#REF!)</f>
        <v>#REF!</v>
      </c>
    </row>
    <row r="37" spans="1:12" ht="252">
      <c r="A37" s="56">
        <v>3</v>
      </c>
      <c r="B37" s="56">
        <v>4</v>
      </c>
      <c r="C37" s="274" t="s">
        <v>111</v>
      </c>
      <c r="D37" s="274"/>
      <c r="E37" s="274"/>
      <c r="F37" s="274"/>
      <c r="G37" s="274"/>
      <c r="H37" s="274"/>
      <c r="I37" s="274"/>
      <c r="J37" s="274"/>
      <c r="K37" s="274"/>
      <c r="L37" s="215"/>
    </row>
    <row r="38" spans="1:12" ht="181.5" customHeight="1">
      <c r="A38" s="57">
        <v>3</v>
      </c>
      <c r="B38" s="57">
        <v>4</v>
      </c>
      <c r="C38" s="57">
        <v>1</v>
      </c>
      <c r="D38" s="229" t="s">
        <v>145</v>
      </c>
      <c r="E38" s="230" t="s">
        <v>125</v>
      </c>
      <c r="F38" s="230">
        <v>57.1</v>
      </c>
      <c r="G38" s="230">
        <v>54.5</v>
      </c>
      <c r="H38" s="230">
        <v>54.5</v>
      </c>
      <c r="I38" s="284">
        <f>H38/G38</f>
        <v>1</v>
      </c>
      <c r="J38" s="231">
        <f>H38/F38*100</f>
        <v>95.44658493870402</v>
      </c>
      <c r="K38" s="213" t="s">
        <v>457</v>
      </c>
      <c r="L38" s="202" t="e">
        <f>IF(#REF!&gt;1,1,#REF!)</f>
        <v>#REF!</v>
      </c>
    </row>
    <row r="39" spans="1:11" ht="15">
      <c r="A39" s="32">
        <v>3</v>
      </c>
      <c r="B39" s="47">
        <v>5</v>
      </c>
      <c r="C39" s="232"/>
      <c r="D39" s="487" t="s">
        <v>153</v>
      </c>
      <c r="E39" s="488"/>
      <c r="F39" s="488"/>
      <c r="G39" s="488"/>
      <c r="H39" s="488"/>
      <c r="I39" s="488"/>
      <c r="J39" s="489"/>
      <c r="K39" s="47"/>
    </row>
    <row r="40" spans="1:12" ht="60">
      <c r="A40" s="46">
        <v>3</v>
      </c>
      <c r="B40" s="46">
        <v>5</v>
      </c>
      <c r="C40" s="46">
        <v>1</v>
      </c>
      <c r="D40" s="233" t="s">
        <v>154</v>
      </c>
      <c r="E40" s="209" t="s">
        <v>92</v>
      </c>
      <c r="F40" s="209">
        <v>55</v>
      </c>
      <c r="G40" s="209">
        <v>60</v>
      </c>
      <c r="H40" s="209">
        <v>72.8</v>
      </c>
      <c r="I40" s="276">
        <f>H40/G40</f>
        <v>1.2133333333333334</v>
      </c>
      <c r="J40" s="219">
        <f>H40/F40*100</f>
        <v>132.36363636363635</v>
      </c>
      <c r="K40" s="213"/>
      <c r="L40" s="202" t="e">
        <f>IF(#REF!&gt;1,1,#REF!)</f>
        <v>#REF!</v>
      </c>
    </row>
    <row r="41" spans="1:12" ht="60">
      <c r="A41" s="46">
        <v>3</v>
      </c>
      <c r="B41" s="46">
        <v>5</v>
      </c>
      <c r="C41" s="46">
        <v>2</v>
      </c>
      <c r="D41" s="234" t="s">
        <v>143</v>
      </c>
      <c r="E41" s="46" t="s">
        <v>125</v>
      </c>
      <c r="F41" s="46">
        <v>92.4</v>
      </c>
      <c r="G41" s="209">
        <v>100</v>
      </c>
      <c r="H41" s="46">
        <v>92.4</v>
      </c>
      <c r="I41" s="280">
        <f>H41/G41</f>
        <v>0.924</v>
      </c>
      <c r="J41" s="209">
        <f>H41/F41*100</f>
        <v>100</v>
      </c>
      <c r="K41" s="213" t="s">
        <v>454</v>
      </c>
      <c r="L41" s="202" t="e">
        <f>IF(#REF!&gt;1,1,#REF!)</f>
        <v>#REF!</v>
      </c>
    </row>
    <row r="42" spans="1:12" ht="48">
      <c r="A42" s="46">
        <v>3</v>
      </c>
      <c r="B42" s="46">
        <v>5</v>
      </c>
      <c r="C42" s="46">
        <v>3</v>
      </c>
      <c r="D42" s="234" t="s">
        <v>144</v>
      </c>
      <c r="E42" s="46" t="s">
        <v>125</v>
      </c>
      <c r="F42" s="46">
        <v>93</v>
      </c>
      <c r="G42" s="46">
        <v>93</v>
      </c>
      <c r="H42" s="235">
        <v>93</v>
      </c>
      <c r="I42" s="280">
        <f>H42/G42</f>
        <v>1</v>
      </c>
      <c r="J42" s="31">
        <f>H42/F42*100</f>
        <v>100</v>
      </c>
      <c r="K42" s="213"/>
      <c r="L42" s="202" t="e">
        <f>IF(#REF!&gt;1,1,#REF!)</f>
        <v>#REF!</v>
      </c>
    </row>
    <row r="43" spans="1:12" ht="24">
      <c r="A43" s="46">
        <v>3</v>
      </c>
      <c r="B43" s="46">
        <v>5</v>
      </c>
      <c r="C43" s="46">
        <v>4</v>
      </c>
      <c r="D43" s="233" t="s">
        <v>395</v>
      </c>
      <c r="E43" s="46" t="s">
        <v>92</v>
      </c>
      <c r="F43" s="46">
        <v>60</v>
      </c>
      <c r="G43" s="209">
        <v>120</v>
      </c>
      <c r="H43" s="46">
        <v>60</v>
      </c>
      <c r="I43" s="280">
        <f>H43/G43</f>
        <v>0.5</v>
      </c>
      <c r="J43" s="209">
        <v>100</v>
      </c>
      <c r="K43" s="213"/>
      <c r="L43" s="202" t="e">
        <f>IF(#REF!&gt;1,1,#REF!)</f>
        <v>#REF!</v>
      </c>
    </row>
    <row r="44" spans="1:12" ht="132">
      <c r="A44" s="46">
        <v>3</v>
      </c>
      <c r="B44" s="230">
        <v>5</v>
      </c>
      <c r="C44" s="230">
        <v>5</v>
      </c>
      <c r="D44" s="236" t="s">
        <v>396</v>
      </c>
      <c r="E44" s="230" t="s">
        <v>125</v>
      </c>
      <c r="F44" s="230">
        <v>35</v>
      </c>
      <c r="G44" s="230">
        <v>35.294</v>
      </c>
      <c r="H44" s="230">
        <v>29.41</v>
      </c>
      <c r="I44" s="284">
        <f>G44/H44</f>
        <v>1.2000680040802447</v>
      </c>
      <c r="J44" s="230">
        <f>H44/F44*100</f>
        <v>84.02857142857142</v>
      </c>
      <c r="K44" s="237" t="s">
        <v>425</v>
      </c>
      <c r="L44" s="202" t="e">
        <f>IF(#REF!&gt;1,1,#REF!)</f>
        <v>#REF!</v>
      </c>
    </row>
    <row r="45" spans="1:12" ht="106.5" customHeight="1">
      <c r="A45" s="209">
        <v>3</v>
      </c>
      <c r="B45" s="209">
        <v>5</v>
      </c>
      <c r="C45" s="209">
        <v>6</v>
      </c>
      <c r="D45" s="233" t="s">
        <v>452</v>
      </c>
      <c r="E45" s="272" t="s">
        <v>18</v>
      </c>
      <c r="F45" s="209">
        <v>34.07</v>
      </c>
      <c r="G45" s="277">
        <v>35.12</v>
      </c>
      <c r="H45" s="277">
        <v>35.12</v>
      </c>
      <c r="I45" s="276">
        <v>1</v>
      </c>
      <c r="J45" s="209">
        <v>103</v>
      </c>
      <c r="K45" s="210" t="s">
        <v>451</v>
      </c>
      <c r="L45" s="202" t="e">
        <f>IF(#REF!&gt;1,1,#REF!)</f>
        <v>#REF!</v>
      </c>
    </row>
    <row r="46" spans="1:11" ht="15">
      <c r="A46" s="268"/>
      <c r="B46" s="267"/>
      <c r="C46" s="267"/>
      <c r="D46" s="269"/>
      <c r="E46" s="267"/>
      <c r="F46" s="267"/>
      <c r="G46" s="267"/>
      <c r="H46" s="267"/>
      <c r="I46" s="285"/>
      <c r="J46" s="267"/>
      <c r="K46" s="270"/>
    </row>
    <row r="47" spans="1:12" ht="15">
      <c r="A47" s="484" t="s">
        <v>351</v>
      </c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238"/>
    </row>
    <row r="48" spans="1:12" ht="60">
      <c r="A48" s="288">
        <v>3</v>
      </c>
      <c r="B48" s="209">
        <v>6</v>
      </c>
      <c r="C48" s="209">
        <v>1</v>
      </c>
      <c r="D48" s="233" t="s">
        <v>397</v>
      </c>
      <c r="E48" s="209" t="s">
        <v>125</v>
      </c>
      <c r="F48" s="239">
        <v>100</v>
      </c>
      <c r="G48" s="209">
        <v>100</v>
      </c>
      <c r="H48" s="209">
        <v>100</v>
      </c>
      <c r="I48" s="276">
        <f>H48/G48</f>
        <v>1</v>
      </c>
      <c r="J48" s="239">
        <f>H48/F48*100</f>
        <v>100</v>
      </c>
      <c r="K48" s="240" t="s">
        <v>398</v>
      </c>
      <c r="L48" s="241" t="e">
        <f>IF(#REF!&gt;1,1,#REF!)</f>
        <v>#REF!</v>
      </c>
    </row>
    <row r="49" spans="1:12" ht="60">
      <c r="A49" s="288">
        <v>3</v>
      </c>
      <c r="B49" s="209">
        <v>6</v>
      </c>
      <c r="C49" s="209">
        <v>2</v>
      </c>
      <c r="D49" s="233" t="s">
        <v>399</v>
      </c>
      <c r="E49" s="209" t="s">
        <v>64</v>
      </c>
      <c r="F49" s="239">
        <v>1</v>
      </c>
      <c r="G49" s="209">
        <v>1</v>
      </c>
      <c r="H49" s="209">
        <v>1</v>
      </c>
      <c r="I49" s="286">
        <f>H49/G49</f>
        <v>1</v>
      </c>
      <c r="J49" s="239">
        <f>H49/F49*100</f>
        <v>100</v>
      </c>
      <c r="K49" s="239"/>
      <c r="L49" s="241" t="e">
        <f>IF(#REF!&gt;1,1,#REF!)</f>
        <v>#REF!</v>
      </c>
    </row>
    <row r="50" spans="1:12" ht="36">
      <c r="A50" s="288">
        <v>3</v>
      </c>
      <c r="B50" s="209">
        <v>6</v>
      </c>
      <c r="C50" s="209">
        <v>3</v>
      </c>
      <c r="D50" s="233" t="s">
        <v>400</v>
      </c>
      <c r="E50" s="209" t="s">
        <v>64</v>
      </c>
      <c r="F50" s="239">
        <v>11</v>
      </c>
      <c r="G50" s="209">
        <v>11</v>
      </c>
      <c r="H50" s="209">
        <v>10</v>
      </c>
      <c r="I50" s="276">
        <f>H50/G50</f>
        <v>0.9090909090909091</v>
      </c>
      <c r="J50" s="209">
        <f>H50/F50*100</f>
        <v>90.9090909090909</v>
      </c>
      <c r="K50" s="239"/>
      <c r="L50" s="241" t="e">
        <f>IF(#REF!&gt;1,1,#REF!)</f>
        <v>#REF!</v>
      </c>
    </row>
    <row r="51" ht="15">
      <c r="H51" s="104"/>
    </row>
  </sheetData>
  <sheetProtection/>
  <mergeCells count="21">
    <mergeCell ref="C9:C10"/>
    <mergeCell ref="F5:H5"/>
    <mergeCell ref="A32:K32"/>
    <mergeCell ref="J5:J7"/>
    <mergeCell ref="F6:F7"/>
    <mergeCell ref="A47:K47"/>
    <mergeCell ref="H6:H7"/>
    <mergeCell ref="A9:A10"/>
    <mergeCell ref="B9:B10"/>
    <mergeCell ref="I5:I7"/>
    <mergeCell ref="D39:J39"/>
    <mergeCell ref="K5:K7"/>
    <mergeCell ref="D24:K24"/>
    <mergeCell ref="G6:G7"/>
    <mergeCell ref="D9:K10"/>
    <mergeCell ref="B3:K3"/>
    <mergeCell ref="A5:B6"/>
    <mergeCell ref="C5:C7"/>
    <mergeCell ref="D5:D7"/>
    <mergeCell ref="E5:E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4">
      <selection activeCell="E7" sqref="E7"/>
    </sheetView>
  </sheetViews>
  <sheetFormatPr defaultColWidth="9.140625" defaultRowHeight="15"/>
  <cols>
    <col min="1" max="1" width="3.28125" style="0" customWidth="1"/>
    <col min="2" max="2" width="45.8515625" style="0" customWidth="1"/>
    <col min="3" max="3" width="19.7109375" style="0" customWidth="1"/>
    <col min="4" max="4" width="10.00390625" style="0" customWidth="1"/>
    <col min="5" max="5" width="24.00390625" style="0" customWidth="1"/>
  </cols>
  <sheetData>
    <row r="1" spans="1:5" ht="15">
      <c r="A1" s="58" t="s">
        <v>133</v>
      </c>
      <c r="B1" s="54"/>
      <c r="C1" s="54"/>
      <c r="D1" s="54"/>
      <c r="E1" s="54"/>
    </row>
    <row r="2" spans="1:5" ht="15">
      <c r="A2" s="492" t="s">
        <v>422</v>
      </c>
      <c r="B2" s="492"/>
      <c r="C2" s="492"/>
      <c r="D2" s="492"/>
      <c r="E2" s="492"/>
    </row>
    <row r="3" spans="1:5" ht="15">
      <c r="A3" s="59"/>
      <c r="B3" s="33"/>
      <c r="C3" s="33"/>
      <c r="D3" s="33"/>
      <c r="E3" s="33"/>
    </row>
    <row r="4" spans="1:5" ht="24.75">
      <c r="A4" s="242" t="s">
        <v>120</v>
      </c>
      <c r="B4" s="242" t="s">
        <v>134</v>
      </c>
      <c r="C4" s="242" t="s">
        <v>135</v>
      </c>
      <c r="D4" s="242" t="s">
        <v>136</v>
      </c>
      <c r="E4" s="242" t="s">
        <v>137</v>
      </c>
    </row>
    <row r="5" spans="1:5" ht="94.5">
      <c r="A5" s="239"/>
      <c r="B5" s="180" t="s">
        <v>426</v>
      </c>
      <c r="C5" s="264">
        <v>45075</v>
      </c>
      <c r="D5" s="239">
        <v>558</v>
      </c>
      <c r="E5" s="210" t="s">
        <v>447</v>
      </c>
    </row>
    <row r="6" spans="1:5" ht="120">
      <c r="A6" s="239"/>
      <c r="B6" s="265" t="s">
        <v>427</v>
      </c>
      <c r="C6" s="264">
        <v>45202</v>
      </c>
      <c r="D6" s="239">
        <v>1154</v>
      </c>
      <c r="E6" s="265" t="s">
        <v>423</v>
      </c>
    </row>
    <row r="7" spans="1:5" ht="105">
      <c r="A7" s="239"/>
      <c r="B7" s="265" t="s">
        <v>426</v>
      </c>
      <c r="C7" s="264">
        <v>45289</v>
      </c>
      <c r="D7" s="239">
        <v>1679</v>
      </c>
      <c r="E7" s="271" t="s">
        <v>455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J17"/>
  <sheetViews>
    <sheetView zoomScalePageLayoutView="0" workbookViewId="0" topLeftCell="A6">
      <selection activeCell="M11" sqref="M11"/>
    </sheetView>
  </sheetViews>
  <sheetFormatPr defaultColWidth="9.140625" defaultRowHeight="15"/>
  <cols>
    <col min="1" max="1" width="5.140625" style="0" customWidth="1"/>
    <col min="2" max="2" width="23.00390625" style="0" customWidth="1"/>
    <col min="3" max="3" width="13.7109375" style="0" customWidth="1"/>
    <col min="4" max="4" width="13.140625" style="0" customWidth="1"/>
    <col min="5" max="5" width="13.7109375" style="0" customWidth="1"/>
    <col min="6" max="6" width="12.00390625" style="0" customWidth="1"/>
    <col min="7" max="7" width="8.421875" style="0" customWidth="1"/>
    <col min="8" max="8" width="12.28125" style="0" customWidth="1"/>
    <col min="9" max="9" width="14.28125" style="0" customWidth="1"/>
  </cols>
  <sheetData>
    <row r="3" spans="1:10" ht="15">
      <c r="A3" s="493" t="s">
        <v>419</v>
      </c>
      <c r="B3" s="493"/>
      <c r="C3" s="493"/>
      <c r="D3" s="493"/>
      <c r="E3" s="493"/>
      <c r="F3" s="493"/>
      <c r="G3" s="493"/>
      <c r="H3" s="493"/>
      <c r="I3" s="493"/>
      <c r="J3" s="493"/>
    </row>
    <row r="4" spans="1:9" ht="15">
      <c r="A4" s="243"/>
      <c r="B4" s="243"/>
      <c r="C4" s="243"/>
      <c r="D4" s="243"/>
      <c r="E4" s="243"/>
      <c r="F4" s="243"/>
      <c r="G4" s="243"/>
      <c r="H4" s="243"/>
      <c r="I4" s="243"/>
    </row>
    <row r="5" spans="2:9" ht="102">
      <c r="B5" s="494" t="s">
        <v>48</v>
      </c>
      <c r="C5" s="495" t="s">
        <v>401</v>
      </c>
      <c r="D5" s="496" t="s">
        <v>402</v>
      </c>
      <c r="E5" s="159" t="s">
        <v>403</v>
      </c>
      <c r="F5" s="159" t="s">
        <v>404</v>
      </c>
      <c r="G5" s="159" t="s">
        <v>405</v>
      </c>
      <c r="H5" s="159" t="s">
        <v>406</v>
      </c>
      <c r="I5" s="159" t="s">
        <v>407</v>
      </c>
    </row>
    <row r="6" spans="1:9" ht="15">
      <c r="A6" s="244" t="s">
        <v>12</v>
      </c>
      <c r="B6" s="494"/>
      <c r="C6" s="495"/>
      <c r="D6" s="496"/>
      <c r="E6" s="245" t="s">
        <v>408</v>
      </c>
      <c r="F6" s="245" t="s">
        <v>409</v>
      </c>
      <c r="G6" s="245" t="s">
        <v>410</v>
      </c>
      <c r="H6" s="245" t="s">
        <v>411</v>
      </c>
      <c r="I6" s="245" t="s">
        <v>412</v>
      </c>
    </row>
    <row r="7" spans="1:9" ht="15">
      <c r="A7" s="203" t="s">
        <v>19</v>
      </c>
      <c r="B7" s="246">
        <v>3</v>
      </c>
      <c r="C7" s="247">
        <v>4</v>
      </c>
      <c r="D7" s="248">
        <v>5</v>
      </c>
      <c r="E7" s="247" t="s">
        <v>413</v>
      </c>
      <c r="F7" s="247">
        <v>7</v>
      </c>
      <c r="G7" s="249">
        <v>8</v>
      </c>
      <c r="H7" s="249">
        <v>9</v>
      </c>
      <c r="I7" s="247" t="s">
        <v>414</v>
      </c>
    </row>
    <row r="8" spans="1:9" ht="60">
      <c r="A8" s="250"/>
      <c r="B8" s="273" t="s">
        <v>453</v>
      </c>
      <c r="C8" s="497" t="s">
        <v>415</v>
      </c>
      <c r="D8" s="497" t="s">
        <v>75</v>
      </c>
      <c r="E8" s="251">
        <v>0.9673627886134031</v>
      </c>
      <c r="F8" s="251">
        <v>0.9567677150518522</v>
      </c>
      <c r="G8" s="252">
        <v>1</v>
      </c>
      <c r="H8" s="251">
        <v>0.9890474662802178</v>
      </c>
      <c r="I8" s="251">
        <v>1.011073820107921</v>
      </c>
    </row>
    <row r="9" spans="1:9" ht="75">
      <c r="A9" s="250" t="s">
        <v>16</v>
      </c>
      <c r="B9" s="253" t="s">
        <v>416</v>
      </c>
      <c r="C9" s="498"/>
      <c r="D9" s="498"/>
      <c r="E9" s="254">
        <v>0.93950578897474</v>
      </c>
      <c r="F9" s="254">
        <v>0.9320455475541809</v>
      </c>
      <c r="G9" s="255">
        <v>1</v>
      </c>
      <c r="H9" s="254">
        <v>0.9920593981345232</v>
      </c>
      <c r="I9" s="254">
        <v>1.0080041597110097</v>
      </c>
    </row>
    <row r="10" spans="1:9" ht="30">
      <c r="A10" s="250" t="s">
        <v>19</v>
      </c>
      <c r="B10" s="253" t="s">
        <v>391</v>
      </c>
      <c r="C10" s="498"/>
      <c r="D10" s="498"/>
      <c r="E10" s="254">
        <v>0.9976765757778467</v>
      </c>
      <c r="F10" s="254">
        <v>0.9876789454001497</v>
      </c>
      <c r="G10" s="255" t="s">
        <v>417</v>
      </c>
      <c r="H10" s="254">
        <v>0.9899790867898223</v>
      </c>
      <c r="I10" s="254">
        <v>1.0101223483848252</v>
      </c>
    </row>
    <row r="11" spans="1:9" ht="45">
      <c r="A11" s="250" t="s">
        <v>196</v>
      </c>
      <c r="B11" s="256" t="s">
        <v>392</v>
      </c>
      <c r="C11" s="498"/>
      <c r="D11" s="498"/>
      <c r="E11" s="254">
        <v>1.0147729469697833</v>
      </c>
      <c r="F11" s="254">
        <v>1</v>
      </c>
      <c r="G11" s="255" t="s">
        <v>417</v>
      </c>
      <c r="H11" s="254">
        <v>0.9854421158803093</v>
      </c>
      <c r="I11" s="254">
        <v>1.0147729469697833</v>
      </c>
    </row>
    <row r="12" spans="1:9" ht="90">
      <c r="A12" s="250" t="s">
        <v>77</v>
      </c>
      <c r="B12" s="253" t="s">
        <v>111</v>
      </c>
      <c r="C12" s="498"/>
      <c r="D12" s="498"/>
      <c r="E12" s="254">
        <v>1.1051327300717158</v>
      </c>
      <c r="F12" s="254">
        <v>1</v>
      </c>
      <c r="G12" s="255">
        <v>1</v>
      </c>
      <c r="H12" s="254">
        <v>0.9048686848095674</v>
      </c>
      <c r="I12" s="254">
        <v>1.1051327300717158</v>
      </c>
    </row>
    <row r="13" spans="1:9" ht="45">
      <c r="A13" s="250" t="s">
        <v>43</v>
      </c>
      <c r="B13" s="253" t="s">
        <v>153</v>
      </c>
      <c r="C13" s="499"/>
      <c r="D13" s="499"/>
      <c r="E13" s="254">
        <v>0.9443157160300014</v>
      </c>
      <c r="F13" s="254">
        <v>0.9317777777777777</v>
      </c>
      <c r="G13" s="255">
        <v>1</v>
      </c>
      <c r="H13" s="254">
        <v>0.9867227262668734</v>
      </c>
      <c r="I13" s="254">
        <v>1.0134559318232785</v>
      </c>
    </row>
    <row r="14" spans="1:9" ht="30">
      <c r="A14" s="250" t="s">
        <v>352</v>
      </c>
      <c r="B14" s="253" t="s">
        <v>418</v>
      </c>
      <c r="C14" s="53"/>
      <c r="D14" s="53"/>
      <c r="E14" s="254">
        <v>0.9696969696969697</v>
      </c>
      <c r="F14" s="254">
        <v>0.9696969696969697</v>
      </c>
      <c r="G14" s="255">
        <v>1</v>
      </c>
      <c r="H14" s="254">
        <v>1</v>
      </c>
      <c r="I14" s="254">
        <v>1</v>
      </c>
    </row>
    <row r="15" spans="1:9" ht="15.75">
      <c r="A15" s="257"/>
      <c r="B15" s="258"/>
      <c r="C15" s="259"/>
      <c r="D15" s="259"/>
      <c r="E15" s="260"/>
      <c r="F15" s="261"/>
      <c r="G15" s="260"/>
      <c r="H15" s="260"/>
      <c r="I15" s="260"/>
    </row>
    <row r="16" spans="1:9" ht="15">
      <c r="A16" s="243"/>
      <c r="B16" s="243"/>
      <c r="C16" s="243"/>
      <c r="D16" s="243"/>
      <c r="E16" s="243"/>
      <c r="F16" s="243"/>
      <c r="G16" s="243"/>
      <c r="H16" s="243"/>
      <c r="I16" s="243"/>
    </row>
    <row r="17" spans="1:9" ht="15">
      <c r="A17" s="262"/>
      <c r="B17" s="263"/>
      <c r="C17" s="263"/>
      <c r="D17" s="263"/>
      <c r="E17" s="263"/>
      <c r="F17" s="263"/>
      <c r="G17" s="263"/>
      <c r="H17" s="263"/>
      <c r="I17" s="263"/>
    </row>
  </sheetData>
  <sheetProtection/>
  <mergeCells count="6">
    <mergeCell ref="A3:J3"/>
    <mergeCell ref="B5:B6"/>
    <mergeCell ref="C5:C6"/>
    <mergeCell ref="D5:D6"/>
    <mergeCell ref="C8:C13"/>
    <mergeCell ref="D8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2024-03-15T10:43:12Z</dcterms:modified>
  <cp:category/>
  <cp:version/>
  <cp:contentType/>
  <cp:contentStatus/>
</cp:coreProperties>
</file>